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Standard" sheetId="1" r:id="rId1"/>
    <sheet name="Analyza" sheetId="2" r:id="rId2"/>
    <sheet name="Profesional" sheetId="3" r:id="rId3"/>
    <sheet name="Neprofi" sheetId="4" r:id="rId4"/>
    <sheet name="Sumare" sheetId="5" r:id="rId5"/>
    <sheet name="Vysvětlivky" sheetId="6" r:id="rId6"/>
  </sheets>
  <externalReferences>
    <externalReference r:id="rId9"/>
  </externalReferences>
  <definedNames>
    <definedName name="_xlfn.SUMIFS" hidden="1">#NAME?</definedName>
    <definedName name="_xlnm.Print_Titles" localSheetId="1">'Analyza'!$A:$D,'Analyza'!$3:$4</definedName>
    <definedName name="_xlnm.Print_Titles" localSheetId="3">'Neprofi'!$A:$C,'Neprofi'!$6:$6</definedName>
    <definedName name="_xlnm.Print_Titles" localSheetId="2">'Profesional'!$A:$C,'Profesional'!$6:$6</definedName>
    <definedName name="_xlnm.Print_Titles" localSheetId="0">'Standard'!$A:$D,'Standard'!$9:$9</definedName>
    <definedName name="_xlnm.Print_Titles" localSheetId="4">'Sumare'!$A:$C,'Sumare'!$6:$6</definedName>
    <definedName name="_xlnm.Print_Area" localSheetId="1">'Analyza'!$A$1:$R$71</definedName>
    <definedName name="_xlnm.Print_Area" localSheetId="3">'Neprofi'!$A$1:$BP$68</definedName>
    <definedName name="_xlnm.Print_Area" localSheetId="2">'Profesional'!$A$1:$BS$18</definedName>
    <definedName name="_xlnm.Print_Area" localSheetId="4">'Sumare'!$A$1:$BS$11</definedName>
    <definedName name="_xlnm.Print_Area" localSheetId="5">'Vysvětlivky'!$A$1:$E$82</definedName>
    <definedName name="OLE_LINK6" localSheetId="5">'Vysvětlivky'!#REF!</definedName>
    <definedName name="OLE_LINK7" localSheetId="5">'Vysvětlivky'!$A$53</definedName>
    <definedName name="OLE_LINK8" localSheetId="5">'Vysvětlivky'!$A$29</definedName>
    <definedName name="OLE_LINK9" localSheetId="5">'Vysvětlivky'!$B$31</definedName>
  </definedNames>
  <calcPr fullCalcOnLoad="1"/>
</workbook>
</file>

<file path=xl/sharedStrings.xml><?xml version="1.0" encoding="utf-8"?>
<sst xmlns="http://schemas.openxmlformats.org/spreadsheetml/2006/main" count="712" uniqueCount="293">
  <si>
    <t>Obsluhované obyvatelstvo</t>
  </si>
  <si>
    <t>Knihovna</t>
  </si>
  <si>
    <t>Hodnocení standardu</t>
  </si>
  <si>
    <t>VKIS</t>
  </si>
  <si>
    <t>Provozní doba pro veřejnost</t>
  </si>
  <si>
    <t>Knihovní fondy a informační zdroje</t>
  </si>
  <si>
    <t>Plocha knihovny pro uživatele</t>
  </si>
  <si>
    <t>Studijní místa</t>
  </si>
  <si>
    <t>Veřejný internet</t>
  </si>
  <si>
    <t>Web knihovny</t>
  </si>
  <si>
    <t>Elektronický katalog</t>
  </si>
  <si>
    <t>Náklady na  knih. fond</t>
  </si>
  <si>
    <t>Obnova knihovního fondu</t>
  </si>
  <si>
    <t>Výkaz KULT</t>
  </si>
  <si>
    <t>STANDARD</t>
  </si>
  <si>
    <t xml:space="preserve">HODNOCENÍ  </t>
  </si>
  <si>
    <t xml:space="preserve">Výkaz KULT </t>
  </si>
  <si>
    <t>Kč/1 obyv.</t>
  </si>
  <si>
    <t>HODNOCENÍ</t>
  </si>
  <si>
    <t>Vyhodnocení oblasti</t>
  </si>
  <si>
    <t>Celostátní průměr 2009</t>
  </si>
  <si>
    <t>Doporučená minimální hodnota</t>
  </si>
  <si>
    <t>Splněno:         1 = ano             0 = ne</t>
  </si>
  <si>
    <r>
      <t>Doporučená hodnota: 60m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/1 000 obyv. (u obcí do 1 000 obyv. vzhledem k funkcím knihovny)</t>
    </r>
  </si>
  <si>
    <t>Doporučeno pro všechny knihovny.</t>
  </si>
  <si>
    <t>Doporučeno pro knihovny kategorie 2 až 8.</t>
  </si>
  <si>
    <t>indikátory standardu VKIS</t>
  </si>
  <si>
    <t>Kategorie</t>
  </si>
  <si>
    <t>Počet hodin pro veřejnost týdně</t>
  </si>
  <si>
    <t>Celostátní průměr</t>
  </si>
  <si>
    <t xml:space="preserve">HODNOCENÍ </t>
  </si>
  <si>
    <t>Výdaj na nákup knih. fondu           (Kč)</t>
  </si>
  <si>
    <t xml:space="preserve">Knihovní fond </t>
  </si>
  <si>
    <t>Volný výběr</t>
  </si>
  <si>
    <t>% k. j. ve volném výběru</t>
  </si>
  <si>
    <t>Přírůstky</t>
  </si>
  <si>
    <r>
      <t>Plocha knihovny pro uživatele (m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)</t>
    </r>
  </si>
  <si>
    <r>
      <t>Plocha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/1 000 obyv.</t>
    </r>
  </si>
  <si>
    <t>Počet studijních míst</t>
  </si>
  <si>
    <t>Počet internet. stanic pro uživatele</t>
  </si>
  <si>
    <t>Webová stránka knihovny</t>
  </si>
  <si>
    <t>Elektronický katalog na internetu</t>
  </si>
  <si>
    <t>Analýza výkonů knihoven</t>
  </si>
  <si>
    <t>Přehled podle velikostních kategorií</t>
  </si>
  <si>
    <t>Knihovní fondy</t>
  </si>
  <si>
    <t>Uživatelé knihovny</t>
  </si>
  <si>
    <t>Výpůjčky a MVS</t>
  </si>
  <si>
    <t>Akce pro veřejnost</t>
  </si>
  <si>
    <t>Objem knihovního fondu na 1000 obyv.</t>
  </si>
  <si>
    <t>Objem přírůstků na 1000 obyv. (bez výměn. fondu)</t>
  </si>
  <si>
    <t>Exempláře periodik na 1 000 obyvatel</t>
  </si>
  <si>
    <t>% registr. uživatelů               z počtu obyvatel</t>
  </si>
  <si>
    <t>% uživatelů do 15 let z celkového počtu registr. uživatelů</t>
  </si>
  <si>
    <t>Počet výpůjček na 1 registr. uživatele</t>
  </si>
  <si>
    <t>Návštěvníci kultur. a vzděl. akcí -                            % z fyzických návštěv.</t>
  </si>
  <si>
    <t>Statistika knihoven</t>
  </si>
  <si>
    <t>Analýza statistických dat</t>
  </si>
  <si>
    <t>I. KNIHOVNÍ FOND</t>
  </si>
  <si>
    <t>II. UŽIVATELÉ</t>
  </si>
  <si>
    <t>III. VÝPŮJČKY</t>
  </si>
  <si>
    <t>IV. DALŠÍ ÚDAJE</t>
  </si>
  <si>
    <t>V. ELEKTRONICKÉ SLUŽBY</t>
  </si>
  <si>
    <t>NÁKLADY  v Kč na knih. fond</t>
  </si>
  <si>
    <t>ZAMĚSTNANCI</t>
  </si>
  <si>
    <t>Knihovní fond</t>
  </si>
  <si>
    <t>z toho v %</t>
  </si>
  <si>
    <t>Návštěvníci</t>
  </si>
  <si>
    <t>Výpůjčky knih</t>
  </si>
  <si>
    <t>Výpůjčky periodik</t>
  </si>
  <si>
    <t xml:space="preserve">MVS </t>
  </si>
  <si>
    <t>Regionální služby</t>
  </si>
  <si>
    <t>Internet</t>
  </si>
  <si>
    <t>z toho</t>
  </si>
  <si>
    <t>Celkem (úvazky)</t>
  </si>
  <si>
    <t>Odborní zaměst. (úvazky)</t>
  </si>
  <si>
    <t>001</t>
  </si>
  <si>
    <t>002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</si>
  <si>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</si>
  <si>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</si>
  <si>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</si>
  <si>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</si>
  <si>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</si>
  <si>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</si>
  <si>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</si>
  <si>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</si>
  <si>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</si>
  <si>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</si>
  <si>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</si>
  <si>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</si>
  <si>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</si>
  <si>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</si>
  <si>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</si>
  <si>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</si>
  <si>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</si>
  <si>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</si>
  <si>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</si>
  <si>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</si>
  <si>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</si>
  <si>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</si>
  <si>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</si>
  <si>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</si>
  <si>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</si>
  <si>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</si>
  <si>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</si>
  <si>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</si>
  <si>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</si>
  <si>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</si>
  <si>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</si>
  <si>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</si>
  <si>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</si>
  <si>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</si>
  <si>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</si>
  <si>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</si>
  <si>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</si>
  <si>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</si>
  <si>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</si>
  <si>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</si>
  <si>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</si>
  <si>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</si>
  <si>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</si>
  <si>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</si>
  <si>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</si>
  <si>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</si>
  <si>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</si>
  <si>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</si>
  <si>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</si>
  <si>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</si>
  <si>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</si>
  <si>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</si>
  <si>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</si>
  <si>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</si>
  <si>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</si>
  <si>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</si>
  <si>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</si>
  <si>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</si>
  <si>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</si>
  <si>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</si>
  <si>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</si>
  <si>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</si>
  <si>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</si>
  <si>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</si>
  <si>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</si>
  <si>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</si>
  <si>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</si>
  <si>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</si>
  <si>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Indikátory benchmarkingu</t>
  </si>
  <si>
    <t>Obsluho- vaná populace (obyv.)</t>
  </si>
  <si>
    <t>Knihovní jednotky celkem</t>
  </si>
  <si>
    <t>Naučná literatura %</t>
  </si>
  <si>
    <t>Krásná literatura %</t>
  </si>
  <si>
    <t>Elektro-     nické dokum.</t>
  </si>
  <si>
    <t>% knih. jednotek ve volném výběru</t>
  </si>
  <si>
    <t>Přírůstky knihovního fondu</t>
  </si>
  <si>
    <t>% obnovy knihovního fondu ve volném výběru</t>
  </si>
  <si>
    <t>Obrat knihovního fondu</t>
  </si>
  <si>
    <t>Registrovaní uživatelé</t>
  </si>
  <si>
    <t>Uživatelé do 15 let</t>
  </si>
  <si>
    <t>Počet návštěvníků celkem</t>
  </si>
  <si>
    <t>Fyzické návštěvy knihovny               %</t>
  </si>
  <si>
    <t>Návštěvníci on-line služeb                        %</t>
  </si>
  <si>
    <t>Počet návštěvníků celkem                 /1 obyvatele</t>
  </si>
  <si>
    <t>Výpůjčky celkem</t>
  </si>
  <si>
    <t>Počet výpůjček / 1 obyv.</t>
  </si>
  <si>
    <t>Počet výpůjček na       1 registr. uživatele</t>
  </si>
  <si>
    <t>Prezenční výpůjčky        %</t>
  </si>
  <si>
    <t>Prolongace %</t>
  </si>
  <si>
    <t>Dospělým celkem</t>
  </si>
  <si>
    <t>Z toho % naučné literatury</t>
  </si>
  <si>
    <t>Dětem celkem</t>
  </si>
  <si>
    <t>Na 1 čtenáře do 15 let</t>
  </si>
  <si>
    <t xml:space="preserve">Výpůjčky periodik %  </t>
  </si>
  <si>
    <t xml:space="preserve">MVS z jiných knih. kladně vyřízené </t>
  </si>
  <si>
    <t>MVS zaslané jiným knihovnám- kladně vyřízené</t>
  </si>
  <si>
    <t>Výměnné fondy jiným knihovnám svazky</t>
  </si>
  <si>
    <t>Pora-denská činnost</t>
  </si>
  <si>
    <t>Vzdělá-vání knihovní- ků</t>
  </si>
  <si>
    <t>Publi-        kace</t>
  </si>
  <si>
    <t>Studijní místa /1000 obyv.</t>
  </si>
  <si>
    <t>Počet počítačů napojených na internet</t>
  </si>
  <si>
    <t>Internet počet stanic/   1000 obyv.</t>
  </si>
  <si>
    <r>
      <t>Plocha knihovny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 1000 obyv.</t>
    </r>
  </si>
  <si>
    <t>Hodiny pro veřejnost týdně</t>
  </si>
  <si>
    <t>Návštěvy webové stránky</t>
  </si>
  <si>
    <t>Elektro-nický katalog</t>
  </si>
  <si>
    <t>Vstupy do el. katalogu celkem</t>
  </si>
  <si>
    <t>z toho                % vstupů           z prostoru mimo knihovnu</t>
  </si>
  <si>
    <t>Vstupy do el. výpůjčního protokolu celkem</t>
  </si>
  <si>
    <t>Vlastní databáze</t>
  </si>
  <si>
    <t>Licencované el. informační zdroje (EIZ)</t>
  </si>
  <si>
    <t>Vstupy do EIZ a databází</t>
  </si>
  <si>
    <t>Stažené digitální dokumenty</t>
  </si>
  <si>
    <t>On-line informační služby -zodpovězené dotazy</t>
  </si>
  <si>
    <t>Náklady na knih. fond (bez dotace na RF) Kč /na 1 obyvatele</t>
  </si>
  <si>
    <t>Náklady na knih. fond (bez dotace na RF) Kč /na 1 výpůjčku</t>
  </si>
  <si>
    <t>Náklady na  periodika v %</t>
  </si>
  <si>
    <t>Náklady na licence EIZ v %</t>
  </si>
  <si>
    <t>Počet zaměstnanců (přepočtený stav)</t>
  </si>
  <si>
    <t>Zaměst. /1000 obyv.</t>
  </si>
  <si>
    <t>Zaměst.    /1000 registr. uživatelů</t>
  </si>
  <si>
    <t>Zaměst. /1000 návštěv</t>
  </si>
  <si>
    <t>Odborní zaměst. celkem</t>
  </si>
  <si>
    <t>VŠ knih. směru</t>
  </si>
  <si>
    <t>SŠ knih. směru</t>
  </si>
  <si>
    <t>01</t>
  </si>
  <si>
    <t>Profesionální knihovny</t>
  </si>
  <si>
    <t>sumář/průměr</t>
  </si>
  <si>
    <t>Indikátory benchmarkingu jsou označeny barevně.</t>
  </si>
  <si>
    <t>Údaj se nesumarizuje</t>
  </si>
  <si>
    <t>Neprofesionální knihovny</t>
  </si>
  <si>
    <t>Sumáře oblasti             podle druhu knihovny</t>
  </si>
  <si>
    <t>Nesumarizuje se</t>
  </si>
  <si>
    <t>% obnovy knih. fondu ve volném výběru</t>
  </si>
  <si>
    <r>
      <t xml:space="preserve">Doporučená hodnota: </t>
    </r>
    <r>
      <rPr>
        <b/>
        <sz val="8"/>
        <rFont val="Arial CE"/>
        <family val="0"/>
      </rPr>
      <t>75 % k. j. ve volném výběru</t>
    </r>
  </si>
  <si>
    <r>
      <t xml:space="preserve">Doporučená roční                 </t>
    </r>
    <r>
      <rPr>
        <b/>
        <sz val="8"/>
        <rFont val="Arial CE"/>
        <family val="0"/>
      </rPr>
      <t>obnova knih. fondu:            10 %</t>
    </r>
  </si>
  <si>
    <r>
      <t xml:space="preserve">Doporučená minimální hodnota: </t>
    </r>
    <r>
      <rPr>
        <b/>
        <sz val="8"/>
        <rFont val="Arial CE"/>
        <family val="0"/>
      </rPr>
      <t>30 Kč/1 obyv.</t>
    </r>
    <r>
      <rPr>
        <sz val="8"/>
        <rFont val="Arial CE"/>
        <family val="0"/>
      </rPr>
      <t>;                              celostátní průměr 2009:                  26 Kč/1 obyv.</t>
    </r>
  </si>
  <si>
    <t>Kulturní akce</t>
  </si>
  <si>
    <t xml:space="preserve">Vzdělávací akce </t>
  </si>
  <si>
    <t>E- služby</t>
  </si>
  <si>
    <t>Pracovníci</t>
  </si>
  <si>
    <t>Zaměstnanci (přepočtený stav)</t>
  </si>
  <si>
    <t>Kulturní a vzdělávací akce/ 1000 obyv.</t>
  </si>
  <si>
    <t>Počet virtuálních návštěv na 1 obyv.</t>
  </si>
  <si>
    <t>Popis oblastní verze:</t>
  </si>
  <si>
    <t>Obsah souboru:</t>
  </si>
  <si>
    <t>1) List Standard</t>
  </si>
  <si>
    <r>
      <t>Funkce:</t>
    </r>
    <r>
      <rPr>
        <sz val="12"/>
        <rFont val="Times New Roman"/>
        <family val="1"/>
      </rPr>
      <t xml:space="preserve"> Kalkulace a vyhodnocení indikátorů standardu knihovnických služeb.</t>
    </r>
  </si>
  <si>
    <t>2) List Analyza</t>
  </si>
  <si>
    <r>
      <t xml:space="preserve">Funkce: </t>
    </r>
    <r>
      <rPr>
        <sz val="12"/>
        <rFont val="Times New Roman"/>
        <family val="1"/>
      </rPr>
      <t>Výběr 14 ukazatelů určený k porovnávání výkonů knihoven stejné velikostní kategorie.</t>
    </r>
  </si>
  <si>
    <t>Přepočtené parametry navazují na sledované indikátory standardu a rozšiřují možnosti porovnávání knihoven v rámci velikostních kategorií. Pracuje se s výpočty z listů řazených podle druhů knihoven (Profesional, Neprofi) a obsahuje další vybrané ukazatele v jiných listech nezařazené (počet virtuálních návštěv/1 obyv., kulturní a vzdělávací akce/1 000 obyv., rozsah práce dobrovolníků).</t>
  </si>
  <si>
    <t>3) List Profesional</t>
  </si>
  <si>
    <r>
      <t xml:space="preserve">Funkce: </t>
    </r>
    <r>
      <rPr>
        <sz val="12"/>
        <rFont val="Times New Roman"/>
        <family val="1"/>
      </rPr>
      <t>Analýza přepočtených ukazatelů pro pověřenou knihovnu a ostatní profesionální knihovny oblasti. Barevně označené parametry vycházejí z indikátorů benchmarkingu.</t>
    </r>
  </si>
  <si>
    <t>4) List Neprofi</t>
  </si>
  <si>
    <r>
      <t xml:space="preserve">Funkce: </t>
    </r>
    <r>
      <rPr>
        <sz val="12"/>
        <rFont val="Times New Roman"/>
        <family val="1"/>
      </rPr>
      <t>Analýza přepočtených ukazatelů pro neprofesionální knihovny oblasti.</t>
    </r>
  </si>
  <si>
    <t>5) List Sumare</t>
  </si>
  <si>
    <r>
      <t xml:space="preserve">Funkce: </t>
    </r>
    <r>
      <rPr>
        <sz val="12"/>
        <rFont val="Times New Roman"/>
        <family val="1"/>
      </rPr>
      <t>Sumáře a průměry sledovaných ukazatelů oblasti podle druhů knihoven.</t>
    </r>
  </si>
  <si>
    <t>Statistické tabulky ANAL  pro sledování výkonů knihoven a porovnávání jejich vybavenosti s indikátory standardu knihovnických služeb (VKIS)</t>
  </si>
  <si>
    <t>Nákup knih. fondu na      1 obyv.       (Kč)</t>
  </si>
  <si>
    <t>Počet návštěvníků celkem/          1 obyvatele</t>
  </si>
  <si>
    <t>Dobrovolníci (počet odprac. hodin ročně)</t>
  </si>
  <si>
    <t xml:space="preserve">Nabídka MVS (zaslané požadavky v ČR)      </t>
  </si>
  <si>
    <t>Návštěvníci        on-line služeb                        %</t>
  </si>
  <si>
    <t>Návštěvníci internetu -             % z fyzických návštěv.</t>
  </si>
  <si>
    <t>Návštěvníci kultur.                a vzděl. akcí -                            % z fyzických návštěv.</t>
  </si>
  <si>
    <t>Počet výpůjček               na 1 registr. uživatele</t>
  </si>
  <si>
    <t>Objem knihovního fondu               na 1000 obyv.</t>
  </si>
  <si>
    <t>Exempláře periodik             na 1 000 obyvatel</t>
  </si>
  <si>
    <t>Uživatelé         do 15 let</t>
  </si>
  <si>
    <t>% uživatelů             do 15 let z celkového počtu registr. uživatelů</t>
  </si>
  <si>
    <t>Návštěvníci internetu -              % z fyzických návštěv.</t>
  </si>
  <si>
    <t>Počet výpůjček /         1 obyv.</t>
  </si>
  <si>
    <t>Počet výpůjček         na 1 registr. uživatele</t>
  </si>
  <si>
    <t>Z toho           % naučné literatury</t>
  </si>
  <si>
    <t>Z toho         % naučné literatury</t>
  </si>
  <si>
    <t xml:space="preserve">MVS z jiných knihoven - kladně vyřízené </t>
  </si>
  <si>
    <t>MVS zaslané jiným knihovnám - kladně vyřízené</t>
  </si>
  <si>
    <t>Výměnné fondy jiným knihovnám (svazky)</t>
  </si>
  <si>
    <t>Náklady na knih. fond (bez dotace na RF) Kč /na         1 obyvatele</t>
  </si>
  <si>
    <t>Z toho            % naučné literatury</t>
  </si>
  <si>
    <t>Počet výpůjček /        1 obyv.</t>
  </si>
  <si>
    <t xml:space="preserve">Návštěvy webové stránky/         1 obyv. </t>
  </si>
  <si>
    <t>Všechny tabulky souboru ANAL (Analýza) jsou naformátovány pro tisk a připraveny pro další práce s daty (kopírování, filtrování, řazení), umožňují výpočty průměrů, minimálních a maximálních hodnot, mediánu atd.</t>
  </si>
  <si>
    <t>Sledované indikátory standardu knihovnických služeb a kriteria jejich vyhodnocení:</t>
  </si>
  <si>
    <t>splněno</t>
  </si>
  <si>
    <t>Počet knihoven v oblasti</t>
  </si>
  <si>
    <t>%</t>
  </si>
  <si>
    <t>Výpočty jsou připraveny pro indikátory, pro které lze získat hodnoty ve statistickém výkaze veřejné knihovny KULT. Použitá kategorizace knihoven podle velikosti obsluhované populace a doporučené hodnoty indikátorů odpovídají celostátním parametrům platným pro sledovaný rok. Vyhodnocení indikátorů u jednotlivých knihoven je řešeno pomocí znaku 1 = ano (minimální hodnota splněna), 0 = ne (parametr nedosahuje doporučené hodnoty) a pracuje pouze s minimálními doporučenými hodnotami. Jako doplňující jsou uvedeny i hodnoty celostátních průměrů 2009, které uvádí metodický pokyn ke standardu. Sumární vyhodnocení plnění standardu v oblasti nabízí výpočty v ř. 7 a v ř. 8. Zde se zobrazuje počet knihoven, které v oblasti plní minimální hodnoty indikátorů a vyjádření tohoto výpočtu v %.</t>
  </si>
  <si>
    <t>1. Provozní doba pro veřejnost</t>
  </si>
  <si>
    <r>
      <t>Indikátor:</t>
    </r>
    <r>
      <rPr>
        <sz val="12"/>
        <rFont val="Times New Roman"/>
        <family val="1"/>
      </rPr>
      <t xml:space="preserve"> Počet provozních hodin pro veřejnost týdně.</t>
    </r>
  </si>
  <si>
    <t>Počet obyvatel</t>
  </si>
  <si>
    <t>1 – 500</t>
  </si>
  <si>
    <t>501 – 1 000</t>
  </si>
  <si>
    <t>1 001 – 3 000</t>
  </si>
  <si>
    <t>3 001 – 5 000</t>
  </si>
  <si>
    <t>5 001 – 10 000</t>
  </si>
  <si>
    <t>10 001 – 20 000</t>
  </si>
  <si>
    <t>20 001 – 40 000</t>
  </si>
  <si>
    <t>40 001 a více</t>
  </si>
  <si>
    <t>2.  Knihovní fondy a informační zdroje - Náklady na knihovní fond</t>
  </si>
  <si>
    <r>
      <t>Indikátor:</t>
    </r>
    <r>
      <rPr>
        <sz val="12"/>
        <rFont val="Times New Roman"/>
        <family val="1"/>
      </rPr>
      <t xml:space="preserve"> Výdaj na nákup knihovního fondu a dalších informačních zdrojů, tj. částka v Kč na 1 obyvatele obce vydaná na nákup knihovního fondu a informačních zdrojů za jeden kalendářní rok.</t>
    </r>
  </si>
  <si>
    <t>Částka v Kč/1 obyvatele</t>
  </si>
  <si>
    <r>
      <t>3.</t>
    </r>
    <r>
      <rPr>
        <b/>
        <sz val="11"/>
        <rFont val="Times New Roman"/>
        <family val="1"/>
      </rPr>
      <t xml:space="preserve"> Knihovní fondy a informační zdroje  - </t>
    </r>
    <r>
      <rPr>
        <b/>
        <sz val="12"/>
        <rFont val="Times New Roman"/>
        <family val="1"/>
      </rPr>
      <t>Obnova knihovního fondu</t>
    </r>
  </si>
  <si>
    <r>
      <t>Indikátor:</t>
    </r>
    <r>
      <rPr>
        <sz val="12"/>
        <rFont val="Times New Roman"/>
        <family val="1"/>
      </rPr>
      <t xml:space="preserve"> Doporučená hodnota je 10 % roční obnovy knihovního fondu ve volném výběru novými přírůstky. Knihovna má nejméně 75 % knihovních jednotek ve volném výběru.</t>
    </r>
  </si>
  <si>
    <t xml:space="preserve">4. Plocha knihovny pro uživatele </t>
  </si>
  <si>
    <r>
      <t>Indikátor:</t>
    </r>
    <r>
      <rPr>
        <sz val="12"/>
        <rFont val="Times New Roman"/>
        <family val="1"/>
      </rPr>
      <t xml:space="preserve"> Minimální plocha je 60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na 1000 obyvatel. U knihoven velikostní kategorie 1 – 2 se tento ukazatel nevyhodnocuje.</t>
    </r>
  </si>
  <si>
    <t>5. Studijní místa</t>
  </si>
  <si>
    <r>
      <t xml:space="preserve">Indikátor: </t>
    </r>
    <r>
      <rPr>
        <sz val="12"/>
        <rFont val="Times New Roman"/>
        <family val="1"/>
      </rPr>
      <t>Počet studijních míst.</t>
    </r>
  </si>
  <si>
    <t> Počet obyvatel</t>
  </si>
  <si>
    <t>6. Veřejný internet</t>
  </si>
  <si>
    <r>
      <t>Indikátor:</t>
    </r>
    <r>
      <rPr>
        <sz val="12"/>
        <rFont val="Times New Roman"/>
        <family val="1"/>
      </rPr>
      <t xml:space="preserve"> Počet veřejně přístupných stanic připojených k internetu.</t>
    </r>
  </si>
  <si>
    <t>7. Web knihovny</t>
  </si>
  <si>
    <r>
      <t>Indikátor:</t>
    </r>
    <r>
      <rPr>
        <sz val="12"/>
        <rFont val="Times New Roman"/>
        <family val="1"/>
      </rPr>
      <t xml:space="preserve"> Knihovna má vlastní webovou prezentaci.</t>
    </r>
  </si>
  <si>
    <t>8. Elektronický katalog</t>
  </si>
  <si>
    <r>
      <t xml:space="preserve">Indikátor: </t>
    </r>
    <r>
      <rPr>
        <sz val="12"/>
        <rFont val="Times New Roman"/>
        <family val="1"/>
      </rPr>
      <t xml:space="preserve">Elektronický katalog provozují knihovny velikostní kategorie 2 – 8. 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</si>
</sst>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00"/>
    <numFmt numFmtId="171" formatCode="0.0000"/>
    <numFmt numFmtId="172" formatCode="0.00000"/>
    <numFmt numFmtId="173" formatCode="0.0%"/>
    <numFmt numFmtId="174" formatCode="[$¥€-2]\ #\ ##,000_);[Red]\([$€-2]\ #\ ##,000\)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vertAlign val="superscript"/>
      <sz val="8"/>
      <name val="Arial CE"/>
      <family val="0"/>
    </font>
    <font>
      <sz val="12"/>
      <name val="Arial CE"/>
      <family val="0"/>
    </font>
    <font>
      <b/>
      <sz val="10"/>
      <color indexed="18"/>
      <name val="Arial CE"/>
      <family val="2"/>
    </font>
    <font>
      <b/>
      <sz val="12"/>
      <color indexed="8"/>
      <name val="Arial C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0"/>
    </font>
    <font>
      <sz val="10"/>
      <color indexed="60"/>
      <name val="Arial CE"/>
      <family val="0"/>
    </font>
    <font>
      <b/>
      <sz val="12"/>
      <color indexed="10"/>
      <name val="Arial CE"/>
      <family val="0"/>
    </font>
    <font>
      <sz val="8"/>
      <color indexed="60"/>
      <name val="Arial CE"/>
      <family val="0"/>
    </font>
    <font>
      <sz val="10"/>
      <color indexed="20"/>
      <name val="Arial CE"/>
      <family val="0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0"/>
    </font>
    <font>
      <sz val="10"/>
      <color rgb="FFC00000"/>
      <name val="Arial CE"/>
      <family val="0"/>
    </font>
    <font>
      <b/>
      <sz val="12"/>
      <color rgb="FFFF0000"/>
      <name val="Arial CE"/>
      <family val="0"/>
    </font>
    <font>
      <sz val="8"/>
      <color rgb="FFC00000"/>
      <name val="Arial CE"/>
      <family val="0"/>
    </font>
    <font>
      <sz val="10"/>
      <color rgb="FFA50021"/>
      <name val="Arial CE"/>
      <family val="0"/>
    </font>
    <font>
      <b/>
      <sz val="12"/>
      <color rgb="FFC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bgColor theme="0" tint="-0.04997999966144562"/>
      </patternFill>
    </fill>
    <fill>
      <patternFill patternType="solid">
        <fgColor theme="0" tint="-0.149959996342659"/>
        <bgColor indexed="64"/>
      </patternFill>
    </fill>
    <fill>
      <patternFill patternType="mediumGray">
        <bgColor theme="0" tint="-0.149959996342659"/>
      </patternFill>
    </fill>
    <fill>
      <patternFill patternType="mediumGray">
        <bgColor theme="0" tint="-0.24997000396251678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/>
    </xf>
    <xf numFmtId="49" fontId="7" fillId="34" borderId="14" xfId="0" applyNumberFormat="1" applyFont="1" applyFill="1" applyBorder="1" applyAlignment="1" applyProtection="1">
      <alignment horizontal="left" vertical="top" wrapText="1"/>
      <protection hidden="1"/>
    </xf>
    <xf numFmtId="0" fontId="7" fillId="34" borderId="13" xfId="0" applyFont="1" applyFill="1" applyBorder="1" applyAlignment="1" applyProtection="1">
      <alignment horizontal="left" vertical="top" wrapText="1"/>
      <protection hidden="1"/>
    </xf>
    <xf numFmtId="0" fontId="7" fillId="34" borderId="12" xfId="0" applyFont="1" applyFill="1" applyBorder="1" applyAlignment="1" applyProtection="1">
      <alignment horizontal="left" vertical="top" wrapText="1"/>
      <protection hidden="1"/>
    </xf>
    <xf numFmtId="49" fontId="7" fillId="34" borderId="15" xfId="0" applyNumberFormat="1" applyFont="1" applyFill="1" applyBorder="1" applyAlignment="1" applyProtection="1">
      <alignment horizontal="left" vertical="top" wrapText="1"/>
      <protection hidden="1"/>
    </xf>
    <xf numFmtId="2" fontId="0" fillId="0" borderId="16" xfId="0" applyNumberFormat="1" applyBorder="1" applyAlignment="1" applyProtection="1">
      <alignment/>
      <protection hidden="1"/>
    </xf>
    <xf numFmtId="2" fontId="0" fillId="0" borderId="17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0" fillId="33" borderId="10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top" wrapText="1"/>
      <protection hidden="1"/>
    </xf>
    <xf numFmtId="0" fontId="3" fillId="0" borderId="20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49" fontId="0" fillId="0" borderId="10" xfId="0" applyNumberFormat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11" fillId="0" borderId="18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21" xfId="0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3" fillId="33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23" borderId="22" xfId="0" applyFont="1" applyFill="1" applyBorder="1" applyAlignment="1" applyProtection="1">
      <alignment horizontal="left" vertical="center"/>
      <protection hidden="1"/>
    </xf>
    <xf numFmtId="0" fontId="3" fillId="23" borderId="23" xfId="0" applyFont="1" applyFill="1" applyBorder="1" applyAlignment="1" applyProtection="1">
      <alignment horizontal="center" vertical="top" wrapText="1"/>
      <protection hidden="1"/>
    </xf>
    <xf numFmtId="0" fontId="3" fillId="23" borderId="24" xfId="0" applyFont="1" applyFill="1" applyBorder="1" applyAlignment="1" applyProtection="1">
      <alignment horizontal="center" vertical="top" wrapText="1"/>
      <protection hidden="1"/>
    </xf>
    <xf numFmtId="0" fontId="3" fillId="35" borderId="25" xfId="0" applyFont="1" applyFill="1" applyBorder="1" applyAlignment="1" applyProtection="1">
      <alignment horizontal="center" vertical="top" wrapText="1"/>
      <protection hidden="1"/>
    </xf>
    <xf numFmtId="0" fontId="3" fillId="35" borderId="23" xfId="0" applyFont="1" applyFill="1" applyBorder="1" applyAlignment="1" applyProtection="1">
      <alignment horizontal="center" vertical="top" wrapText="1"/>
      <protection hidden="1"/>
    </xf>
    <xf numFmtId="0" fontId="3" fillId="35" borderId="26" xfId="0" applyFont="1" applyFill="1" applyBorder="1" applyAlignment="1" applyProtection="1">
      <alignment horizontal="center" vertical="top" wrapText="1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49" fontId="0" fillId="3" borderId="0" xfId="0" applyNumberFormat="1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 horizontal="center" vertical="top" wrapText="1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3" fillId="36" borderId="23" xfId="0" applyFont="1" applyFill="1" applyBorder="1" applyAlignment="1" applyProtection="1">
      <alignment horizontal="center" vertical="top" wrapText="1"/>
      <protection hidden="1"/>
    </xf>
    <xf numFmtId="0" fontId="3" fillId="36" borderId="25" xfId="0" applyFont="1" applyFill="1" applyBorder="1" applyAlignment="1" applyProtection="1">
      <alignment horizontal="center" vertical="top" wrapText="1"/>
      <protection hidden="1"/>
    </xf>
    <xf numFmtId="0" fontId="3" fillId="36" borderId="27" xfId="0" applyFont="1" applyFill="1" applyBorder="1" applyAlignment="1" applyProtection="1">
      <alignment horizontal="center" vertical="top" wrapText="1"/>
      <protection hidden="1"/>
    </xf>
    <xf numFmtId="0" fontId="0" fillId="0" borderId="11" xfId="0" applyFont="1" applyBorder="1" applyAlignment="1" applyProtection="1">
      <alignment horizontal="center" vertical="top" wrapText="1"/>
      <protection hidden="1"/>
    </xf>
    <xf numFmtId="0" fontId="3" fillId="33" borderId="28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3" fillId="0" borderId="29" xfId="0" applyFont="1" applyFill="1" applyBorder="1" applyAlignment="1" applyProtection="1">
      <alignment horizontal="left" vertical="top"/>
      <protection hidden="1"/>
    </xf>
    <xf numFmtId="0" fontId="0" fillId="0" borderId="30" xfId="0" applyFill="1" applyBorder="1" applyAlignment="1" applyProtection="1">
      <alignment horizontal="left" vertical="top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0" fillId="37" borderId="29" xfId="0" applyFont="1" applyFill="1" applyBorder="1" applyAlignment="1" applyProtection="1">
      <alignment vertical="top" wrapText="1"/>
      <protection hidden="1"/>
    </xf>
    <xf numFmtId="0" fontId="0" fillId="37" borderId="31" xfId="0" applyFont="1" applyFill="1" applyBorder="1" applyAlignment="1" applyProtection="1">
      <alignment vertical="top" wrapText="1"/>
      <protection hidden="1"/>
    </xf>
    <xf numFmtId="0" fontId="0" fillId="37" borderId="3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32" xfId="0" applyFont="1" applyFill="1" applyBorder="1" applyAlignment="1" applyProtection="1">
      <alignment vertical="top" wrapText="1"/>
      <protection hidden="1"/>
    </xf>
    <xf numFmtId="0" fontId="3" fillId="33" borderId="29" xfId="0" applyFont="1" applyFill="1" applyBorder="1" applyAlignment="1" applyProtection="1">
      <alignment vertical="top"/>
      <protection hidden="1"/>
    </xf>
    <xf numFmtId="0" fontId="3" fillId="33" borderId="31" xfId="0" applyFont="1" applyFill="1" applyBorder="1" applyAlignment="1" applyProtection="1">
      <alignment vertical="top"/>
      <protection hidden="1"/>
    </xf>
    <xf numFmtId="0" fontId="0" fillId="33" borderId="33" xfId="0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49" fontId="7" fillId="0" borderId="34" xfId="0" applyNumberFormat="1" applyFont="1" applyBorder="1" applyAlignment="1" applyProtection="1">
      <alignment horizontal="center" vertical="top" wrapText="1"/>
      <protection hidden="1"/>
    </xf>
    <xf numFmtId="49" fontId="7" fillId="0" borderId="35" xfId="0" applyNumberFormat="1" applyFont="1" applyBorder="1" applyAlignment="1" applyProtection="1">
      <alignment horizontal="center" vertical="top" wrapText="1"/>
      <protection hidden="1"/>
    </xf>
    <xf numFmtId="49" fontId="7" fillId="0" borderId="36" xfId="0" applyNumberFormat="1" applyFont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Border="1" applyAlignment="1" applyProtection="1">
      <alignment vertical="top" wrapText="1"/>
      <protection hidden="1"/>
    </xf>
    <xf numFmtId="0" fontId="7" fillId="13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49" fontId="0" fillId="0" borderId="0" xfId="0" applyNumberFormat="1" applyFont="1" applyBorder="1" applyAlignment="1" applyProtection="1">
      <alignment horizontal="center" vertical="top" wrapText="1"/>
      <protection hidden="1"/>
    </xf>
    <xf numFmtId="49" fontId="0" fillId="13" borderId="0" xfId="0" applyNumberFormat="1" applyFont="1" applyFill="1" applyBorder="1" applyAlignment="1" applyProtection="1">
      <alignment horizontal="center" vertical="top" wrapText="1"/>
      <protection hidden="1"/>
    </xf>
    <xf numFmtId="49" fontId="0" fillId="0" borderId="37" xfId="0" applyNumberFormat="1" applyFont="1" applyBorder="1" applyAlignment="1" applyProtection="1">
      <alignment horizontal="center" vertical="top" wrapText="1"/>
      <protection hidden="1"/>
    </xf>
    <xf numFmtId="0" fontId="3" fillId="34" borderId="38" xfId="0" applyFont="1" applyFill="1" applyBorder="1" applyAlignment="1" applyProtection="1">
      <alignment horizontal="left" wrapText="1"/>
      <protection hidden="1"/>
    </xf>
    <xf numFmtId="0" fontId="0" fillId="34" borderId="12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0" fillId="37" borderId="38" xfId="0" applyNumberFormat="1" applyFill="1" applyBorder="1" applyAlignment="1" applyProtection="1">
      <alignment horizontal="center"/>
      <protection hidden="1"/>
    </xf>
    <xf numFmtId="0" fontId="61" fillId="37" borderId="12" xfId="0" applyNumberFormat="1" applyFont="1" applyFill="1" applyBorder="1" applyAlignment="1" applyProtection="1">
      <alignment horizontal="left"/>
      <protection hidden="1"/>
    </xf>
    <xf numFmtId="3" fontId="3" fillId="37" borderId="12" xfId="0" applyNumberFormat="1" applyFont="1" applyFill="1" applyBorder="1" applyAlignment="1" applyProtection="1">
      <alignment/>
      <protection hidden="1"/>
    </xf>
    <xf numFmtId="164" fontId="3" fillId="37" borderId="12" xfId="0" applyNumberFormat="1" applyFont="1" applyFill="1" applyBorder="1" applyAlignment="1" applyProtection="1">
      <alignment/>
      <protection hidden="1"/>
    </xf>
    <xf numFmtId="1" fontId="3" fillId="37" borderId="12" xfId="0" applyNumberFormat="1" applyFont="1" applyFill="1" applyBorder="1" applyAlignment="1" applyProtection="1">
      <alignment/>
      <protection hidden="1"/>
    </xf>
    <xf numFmtId="4" fontId="3" fillId="37" borderId="12" xfId="0" applyNumberFormat="1" applyFont="1" applyFill="1" applyBorder="1" applyAlignment="1" applyProtection="1">
      <alignment/>
      <protection hidden="1"/>
    </xf>
    <xf numFmtId="164" fontId="3" fillId="37" borderId="15" xfId="0" applyNumberFormat="1" applyFont="1" applyFill="1" applyBorder="1" applyAlignment="1" applyProtection="1">
      <alignment/>
      <protection hidden="1"/>
    </xf>
    <xf numFmtId="164" fontId="3" fillId="37" borderId="39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165" fontId="0" fillId="34" borderId="0" xfId="0" applyNumberFormat="1" applyFill="1" applyBorder="1" applyAlignment="1" applyProtection="1">
      <alignment/>
      <protection hidden="1"/>
    </xf>
    <xf numFmtId="2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0" fillId="37" borderId="40" xfId="0" applyFill="1" applyBorder="1" applyAlignment="1" applyProtection="1">
      <alignment horizontal="center"/>
      <protection hidden="1"/>
    </xf>
    <xf numFmtId="0" fontId="61" fillId="37" borderId="10" xfId="0" applyFont="1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3" fillId="37" borderId="10" xfId="0" applyFont="1" applyFill="1" applyBorder="1" applyAlignment="1" applyProtection="1">
      <alignment/>
      <protection hidden="1"/>
    </xf>
    <xf numFmtId="165" fontId="0" fillId="37" borderId="10" xfId="0" applyNumberFormat="1" applyFill="1" applyBorder="1" applyAlignment="1" applyProtection="1">
      <alignment/>
      <protection hidden="1"/>
    </xf>
    <xf numFmtId="2" fontId="0" fillId="37" borderId="1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/>
      <protection hidden="1"/>
    </xf>
    <xf numFmtId="0" fontId="0" fillId="37" borderId="38" xfId="0" applyFill="1" applyBorder="1" applyAlignment="1" applyProtection="1">
      <alignment horizontal="center"/>
      <protection hidden="1"/>
    </xf>
    <xf numFmtId="0" fontId="3" fillId="37" borderId="12" xfId="0" applyFont="1" applyFill="1" applyBorder="1" applyAlignment="1" applyProtection="1">
      <alignment horizontal="left"/>
      <protection hidden="1"/>
    </xf>
    <xf numFmtId="4" fontId="3" fillId="38" borderId="12" xfId="0" applyNumberFormat="1" applyFont="1" applyFill="1" applyBorder="1" applyAlignment="1" applyProtection="1">
      <alignment/>
      <protection hidden="1"/>
    </xf>
    <xf numFmtId="0" fontId="0" fillId="0" borderId="41" xfId="0" applyNumberFormat="1" applyBorder="1" applyAlignment="1" applyProtection="1">
      <alignment horizontal="center"/>
      <protection hidden="1"/>
    </xf>
    <xf numFmtId="0" fontId="0" fillId="0" borderId="19" xfId="0" applyNumberFormat="1" applyBorder="1" applyAlignment="1" applyProtection="1">
      <alignment horizontal="left"/>
      <protection hidden="1"/>
    </xf>
    <xf numFmtId="3" fontId="0" fillId="0" borderId="19" xfId="0" applyNumberFormat="1" applyFont="1" applyFill="1" applyBorder="1" applyAlignment="1" applyProtection="1">
      <alignment/>
      <protection hidden="1"/>
    </xf>
    <xf numFmtId="3" fontId="0" fillId="0" borderId="19" xfId="0" applyNumberFormat="1" applyFill="1" applyBorder="1" applyAlignment="1" applyProtection="1">
      <alignment/>
      <protection hidden="1"/>
    </xf>
    <xf numFmtId="164" fontId="0" fillId="0" borderId="19" xfId="0" applyNumberFormat="1" applyFill="1" applyBorder="1" applyAlignment="1" applyProtection="1">
      <alignment/>
      <protection hidden="1"/>
    </xf>
    <xf numFmtId="164" fontId="0" fillId="0" borderId="19" xfId="0" applyNumberFormat="1" applyFont="1" applyFill="1" applyBorder="1" applyAlignment="1" applyProtection="1">
      <alignment/>
      <protection hidden="1"/>
    </xf>
    <xf numFmtId="4" fontId="0" fillId="0" borderId="19" xfId="0" applyNumberFormat="1" applyFont="1" applyFill="1" applyBorder="1" applyAlignment="1" applyProtection="1">
      <alignment/>
      <protection hidden="1"/>
    </xf>
    <xf numFmtId="164" fontId="0" fillId="0" borderId="42" xfId="0" applyNumberFormat="1" applyFill="1" applyBorder="1" applyAlignment="1" applyProtection="1">
      <alignment/>
      <protection hidden="1"/>
    </xf>
    <xf numFmtId="49" fontId="0" fillId="0" borderId="34" xfId="0" applyNumberFormat="1" applyBorder="1" applyAlignment="1" applyProtection="1">
      <alignment horizontal="center"/>
      <protection hidden="1"/>
    </xf>
    <xf numFmtId="3" fontId="0" fillId="0" borderId="35" xfId="0" applyNumberFormat="1" applyFont="1" applyFill="1" applyBorder="1" applyAlignment="1" applyProtection="1">
      <alignment/>
      <protection hidden="1"/>
    </xf>
    <xf numFmtId="3" fontId="0" fillId="0" borderId="35" xfId="0" applyNumberFormat="1" applyFill="1" applyBorder="1" applyAlignment="1" applyProtection="1">
      <alignment/>
      <protection hidden="1"/>
    </xf>
    <xf numFmtId="164" fontId="0" fillId="0" borderId="35" xfId="0" applyNumberFormat="1" applyFill="1" applyBorder="1" applyAlignment="1" applyProtection="1">
      <alignment/>
      <protection hidden="1"/>
    </xf>
    <xf numFmtId="164" fontId="0" fillId="0" borderId="35" xfId="0" applyNumberFormat="1" applyFont="1" applyFill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/>
      <protection hidden="1"/>
    </xf>
    <xf numFmtId="4" fontId="0" fillId="0" borderId="35" xfId="0" applyNumberFormat="1" applyFill="1" applyBorder="1" applyAlignment="1" applyProtection="1">
      <alignment/>
      <protection hidden="1"/>
    </xf>
    <xf numFmtId="164" fontId="0" fillId="0" borderId="36" xfId="0" applyNumberFormat="1" applyFill="1" applyBorder="1" applyAlignment="1" applyProtection="1">
      <alignment/>
      <protection hidden="1"/>
    </xf>
    <xf numFmtId="0" fontId="0" fillId="34" borderId="34" xfId="0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0" fillId="33" borderId="43" xfId="0" applyFill="1" applyBorder="1" applyAlignment="1" applyProtection="1">
      <alignment horizontal="center"/>
      <protection hidden="1"/>
    </xf>
    <xf numFmtId="0" fontId="0" fillId="33" borderId="44" xfId="0" applyFill="1" applyBorder="1" applyAlignment="1" applyProtection="1">
      <alignment/>
      <protection hidden="1"/>
    </xf>
    <xf numFmtId="0" fontId="3" fillId="33" borderId="44" xfId="0" applyFont="1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7" fillId="13" borderId="0" xfId="0" applyFont="1" applyFill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60" fillId="33" borderId="46" xfId="0" applyFont="1" applyFill="1" applyBorder="1" applyAlignment="1" applyProtection="1">
      <alignment horizontal="center" vertical="center" wrapText="1"/>
      <protection hidden="1"/>
    </xf>
    <xf numFmtId="0" fontId="3" fillId="36" borderId="47" xfId="0" applyFont="1" applyFill="1" applyBorder="1" applyAlignment="1" applyProtection="1">
      <alignment horizontal="center" vertical="top" wrapText="1"/>
      <protection hidden="1"/>
    </xf>
    <xf numFmtId="0" fontId="3" fillId="0" borderId="37" xfId="0" applyFont="1" applyFill="1" applyBorder="1" applyAlignment="1" applyProtection="1">
      <alignment vertical="top" wrapText="1"/>
      <protection hidden="1"/>
    </xf>
    <xf numFmtId="49" fontId="0" fillId="13" borderId="37" xfId="0" applyNumberFormat="1" applyFont="1" applyFill="1" applyBorder="1" applyAlignment="1" applyProtection="1">
      <alignment horizontal="center" vertical="top" wrapText="1"/>
      <protection hidden="1"/>
    </xf>
    <xf numFmtId="0" fontId="61" fillId="34" borderId="12" xfId="0" applyFont="1" applyFill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/>
      <protection hidden="1"/>
    </xf>
    <xf numFmtId="165" fontId="0" fillId="0" borderId="19" xfId="0" applyNumberFormat="1" applyFill="1" applyBorder="1" applyAlignment="1" applyProtection="1">
      <alignment/>
      <protection hidden="1"/>
    </xf>
    <xf numFmtId="2" fontId="0" fillId="0" borderId="19" xfId="0" applyNumberFormat="1" applyFont="1" applyBorder="1" applyAlignment="1" applyProtection="1">
      <alignment/>
      <protection hidden="1"/>
    </xf>
    <xf numFmtId="165" fontId="0" fillId="0" borderId="19" xfId="0" applyNumberFormat="1" applyFont="1" applyBorder="1" applyAlignment="1" applyProtection="1">
      <alignment/>
      <protection hidden="1"/>
    </xf>
    <xf numFmtId="165" fontId="0" fillId="0" borderId="42" xfId="0" applyNumberFormat="1" applyFont="1" applyBorder="1" applyAlignment="1" applyProtection="1">
      <alignment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35" xfId="0" applyNumberFormat="1" applyBorder="1" applyAlignment="1" applyProtection="1">
      <alignment horizontal="left"/>
      <protection hidden="1"/>
    </xf>
    <xf numFmtId="165" fontId="0" fillId="0" borderId="35" xfId="0" applyNumberFormat="1" applyFill="1" applyBorder="1" applyAlignment="1" applyProtection="1">
      <alignment/>
      <protection hidden="1"/>
    </xf>
    <xf numFmtId="4" fontId="0" fillId="0" borderId="35" xfId="0" applyNumberFormat="1" applyFont="1" applyFill="1" applyBorder="1" applyAlignment="1" applyProtection="1">
      <alignment/>
      <protection hidden="1"/>
    </xf>
    <xf numFmtId="2" fontId="0" fillId="0" borderId="35" xfId="0" applyNumberFormat="1" applyFont="1" applyBorder="1" applyAlignment="1" applyProtection="1">
      <alignment/>
      <protection hidden="1"/>
    </xf>
    <xf numFmtId="165" fontId="0" fillId="0" borderId="35" xfId="0" applyNumberFormat="1" applyFont="1" applyBorder="1" applyAlignment="1" applyProtection="1">
      <alignment/>
      <protection hidden="1"/>
    </xf>
    <xf numFmtId="165" fontId="0" fillId="0" borderId="36" xfId="0" applyNumberFormat="1" applyFont="1" applyBorder="1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/>
      <protection hidden="1"/>
    </xf>
    <xf numFmtId="0" fontId="0" fillId="34" borderId="48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0" fillId="0" borderId="50" xfId="0" applyNumberFormat="1" applyBorder="1" applyAlignment="1" applyProtection="1">
      <alignment horizontal="left"/>
      <protection hidden="1"/>
    </xf>
    <xf numFmtId="3" fontId="0" fillId="0" borderId="50" xfId="0" applyNumberFormat="1" applyFont="1" applyFill="1" applyBorder="1" applyAlignment="1" applyProtection="1">
      <alignment/>
      <protection hidden="1"/>
    </xf>
    <xf numFmtId="3" fontId="0" fillId="0" borderId="50" xfId="0" applyNumberFormat="1" applyFill="1" applyBorder="1" applyAlignment="1" applyProtection="1">
      <alignment/>
      <protection hidden="1"/>
    </xf>
    <xf numFmtId="164" fontId="0" fillId="0" borderId="50" xfId="0" applyNumberFormat="1" applyFill="1" applyBorder="1" applyAlignment="1" applyProtection="1">
      <alignment/>
      <protection hidden="1"/>
    </xf>
    <xf numFmtId="164" fontId="0" fillId="0" borderId="50" xfId="0" applyNumberFormat="1" applyFont="1" applyFill="1" applyBorder="1" applyAlignment="1" applyProtection="1">
      <alignment/>
      <protection hidden="1"/>
    </xf>
    <xf numFmtId="4" fontId="0" fillId="0" borderId="50" xfId="0" applyNumberFormat="1" applyFont="1" applyFill="1" applyBorder="1" applyAlignment="1" applyProtection="1">
      <alignment/>
      <protection hidden="1"/>
    </xf>
    <xf numFmtId="0" fontId="7" fillId="13" borderId="0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3" fillId="39" borderId="38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 applyProtection="1">
      <alignment horizontal="left"/>
      <protection hidden="1"/>
    </xf>
    <xf numFmtId="3" fontId="3" fillId="39" borderId="12" xfId="0" applyNumberFormat="1" applyFont="1" applyFill="1" applyBorder="1" applyAlignment="1" applyProtection="1">
      <alignment/>
      <protection hidden="1"/>
    </xf>
    <xf numFmtId="164" fontId="3" fillId="39" borderId="12" xfId="0" applyNumberFormat="1" applyFont="1" applyFill="1" applyBorder="1" applyAlignment="1" applyProtection="1">
      <alignment/>
      <protection hidden="1"/>
    </xf>
    <xf numFmtId="165" fontId="3" fillId="39" borderId="12" xfId="0" applyNumberFormat="1" applyFont="1" applyFill="1" applyBorder="1" applyAlignment="1" applyProtection="1">
      <alignment/>
      <protection hidden="1"/>
    </xf>
    <xf numFmtId="4" fontId="3" fillId="39" borderId="12" xfId="0" applyNumberFormat="1" applyFont="1" applyFill="1" applyBorder="1" applyAlignment="1" applyProtection="1">
      <alignment/>
      <protection hidden="1"/>
    </xf>
    <xf numFmtId="2" fontId="3" fillId="39" borderId="12" xfId="0" applyNumberFormat="1" applyFont="1" applyFill="1" applyBorder="1" applyAlignment="1" applyProtection="1">
      <alignment/>
      <protection hidden="1"/>
    </xf>
    <xf numFmtId="164" fontId="3" fillId="39" borderId="15" xfId="0" applyNumberFormat="1" applyFont="1" applyFill="1" applyBorder="1" applyAlignment="1" applyProtection="1">
      <alignment/>
      <protection hidden="1"/>
    </xf>
    <xf numFmtId="4" fontId="3" fillId="40" borderId="12" xfId="0" applyNumberFormat="1" applyFont="1" applyFill="1" applyBorder="1" applyAlignment="1" applyProtection="1">
      <alignment/>
      <protection hidden="1"/>
    </xf>
    <xf numFmtId="0" fontId="0" fillId="39" borderId="0" xfId="0" applyFill="1" applyAlignment="1" applyProtection="1">
      <alignment horizontal="center"/>
      <protection hidden="1"/>
    </xf>
    <xf numFmtId="0" fontId="0" fillId="39" borderId="0" xfId="0" applyFill="1" applyBorder="1" applyAlignment="1" applyProtection="1">
      <alignment/>
      <protection hidden="1"/>
    </xf>
    <xf numFmtId="0" fontId="3" fillId="39" borderId="0" xfId="0" applyFont="1" applyFill="1" applyBorder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165" fontId="0" fillId="39" borderId="0" xfId="0" applyNumberFormat="1" applyFill="1" applyAlignment="1" applyProtection="1">
      <alignment/>
      <protection hidden="1"/>
    </xf>
    <xf numFmtId="2" fontId="0" fillId="39" borderId="0" xfId="0" applyNumberFormat="1" applyFill="1" applyBorder="1" applyAlignment="1" applyProtection="1">
      <alignment/>
      <protection hidden="1"/>
    </xf>
    <xf numFmtId="0" fontId="0" fillId="39" borderId="45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0" borderId="37" xfId="0" applyFont="1" applyBorder="1" applyAlignment="1" applyProtection="1">
      <alignment wrapText="1"/>
      <protection hidden="1"/>
    </xf>
    <xf numFmtId="0" fontId="7" fillId="34" borderId="15" xfId="0" applyFont="1" applyFill="1" applyBorder="1" applyAlignment="1" applyProtection="1">
      <alignment horizontal="left" vertical="top" wrapText="1"/>
      <protection hidden="1"/>
    </xf>
    <xf numFmtId="49" fontId="0" fillId="34" borderId="0" xfId="0" applyNumberFormat="1" applyFont="1" applyFill="1" applyBorder="1" applyAlignment="1" applyProtection="1">
      <alignment horizontal="center" vertical="top" wrapText="1"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40" xfId="0" applyFont="1" applyFill="1" applyBorder="1" applyAlignment="1" applyProtection="1">
      <alignment/>
      <protection hidden="1"/>
    </xf>
    <xf numFmtId="49" fontId="7" fillId="34" borderId="38" xfId="0" applyNumberFormat="1" applyFont="1" applyFill="1" applyBorder="1" applyAlignment="1" applyProtection="1">
      <alignment horizontal="left" vertical="top" wrapText="1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165" fontId="0" fillId="33" borderId="0" xfId="0" applyNumberFormat="1" applyFill="1" applyAlignment="1" applyProtection="1">
      <alignment/>
      <protection hidden="1"/>
    </xf>
    <xf numFmtId="0" fontId="0" fillId="33" borderId="51" xfId="0" applyFill="1" applyBorder="1" applyAlignment="1" applyProtection="1">
      <alignment/>
      <protection hidden="1"/>
    </xf>
    <xf numFmtId="164" fontId="0" fillId="0" borderId="42" xfId="0" applyNumberFormat="1" applyFont="1" applyFill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/>
      <protection hidden="1"/>
    </xf>
    <xf numFmtId="164" fontId="0" fillId="0" borderId="36" xfId="0" applyNumberFormat="1" applyFont="1" applyFill="1" applyBorder="1" applyAlignment="1" applyProtection="1">
      <alignment/>
      <protection hidden="1"/>
    </xf>
    <xf numFmtId="4" fontId="0" fillId="0" borderId="35" xfId="0" applyNumberFormat="1" applyFont="1" applyBorder="1" applyAlignment="1" applyProtection="1">
      <alignment/>
      <protection hidden="1"/>
    </xf>
    <xf numFmtId="4" fontId="0" fillId="34" borderId="35" xfId="0" applyNumberFormat="1" applyFont="1" applyFill="1" applyBorder="1" applyAlignment="1" applyProtection="1">
      <alignment/>
      <protection hidden="1"/>
    </xf>
    <xf numFmtId="164" fontId="0" fillId="34" borderId="35" xfId="0" applyNumberFormat="1" applyFont="1" applyFill="1" applyBorder="1" applyAlignment="1" applyProtection="1">
      <alignment/>
      <protection hidden="1"/>
    </xf>
    <xf numFmtId="3" fontId="0" fillId="34" borderId="35" xfId="0" applyNumberFormat="1" applyFont="1" applyFill="1" applyBorder="1" applyAlignment="1" applyProtection="1">
      <alignment/>
      <protection hidden="1"/>
    </xf>
    <xf numFmtId="3" fontId="0" fillId="0" borderId="35" xfId="0" applyNumberFormat="1" applyFont="1" applyBorder="1" applyAlignment="1" applyProtection="1">
      <alignment/>
      <protection hidden="1"/>
    </xf>
    <xf numFmtId="164" fontId="0" fillId="34" borderId="36" xfId="0" applyNumberFormat="1" applyFont="1" applyFill="1" applyBorder="1" applyAlignment="1" applyProtection="1">
      <alignment/>
      <protection hidden="1"/>
    </xf>
    <xf numFmtId="164" fontId="0" fillId="0" borderId="36" xfId="0" applyNumberFormat="1" applyFont="1" applyBorder="1" applyAlignment="1" applyProtection="1">
      <alignment/>
      <protection hidden="1"/>
    </xf>
    <xf numFmtId="164" fontId="0" fillId="34" borderId="0" xfId="0" applyNumberFormat="1" applyFill="1" applyBorder="1" applyAlignment="1" applyProtection="1">
      <alignment/>
      <protection hidden="1"/>
    </xf>
    <xf numFmtId="164" fontId="0" fillId="37" borderId="10" xfId="0" applyNumberFormat="1" applyFill="1" applyBorder="1" applyAlignment="1" applyProtection="1">
      <alignment/>
      <protection hidden="1"/>
    </xf>
    <xf numFmtId="164" fontId="0" fillId="41" borderId="50" xfId="0" applyNumberFormat="1" applyFill="1" applyBorder="1" applyAlignment="1" applyProtection="1">
      <alignment/>
      <protection hidden="1"/>
    </xf>
    <xf numFmtId="164" fontId="0" fillId="41" borderId="52" xfId="0" applyNumberFormat="1" applyFill="1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/>
      <protection hidden="1"/>
    </xf>
    <xf numFmtId="164" fontId="0" fillId="0" borderId="20" xfId="0" applyNumberFormat="1" applyBorder="1" applyAlignment="1" applyProtection="1">
      <alignment/>
      <protection hidden="1"/>
    </xf>
    <xf numFmtId="164" fontId="0" fillId="0" borderId="53" xfId="0" applyNumberFormat="1" applyBorder="1" applyAlignment="1" applyProtection="1">
      <alignment/>
      <protection hidden="1"/>
    </xf>
    <xf numFmtId="164" fontId="0" fillId="0" borderId="54" xfId="0" applyNumberFormat="1" applyBorder="1" applyAlignment="1" applyProtection="1">
      <alignment/>
      <protection hidden="1"/>
    </xf>
    <xf numFmtId="164" fontId="0" fillId="0" borderId="55" xfId="0" applyNumberFormat="1" applyBorder="1" applyAlignment="1" applyProtection="1">
      <alignment/>
      <protection hidden="1"/>
    </xf>
    <xf numFmtId="164" fontId="0" fillId="0" borderId="35" xfId="0" applyNumberFormat="1" applyBorder="1" applyAlignment="1" applyProtection="1">
      <alignment/>
      <protection hidden="1"/>
    </xf>
    <xf numFmtId="164" fontId="0" fillId="0" borderId="22" xfId="0" applyNumberFormat="1" applyBorder="1" applyAlignment="1" applyProtection="1">
      <alignment/>
      <protection hidden="1"/>
    </xf>
    <xf numFmtId="164" fontId="0" fillId="0" borderId="56" xfId="0" applyNumberFormat="1" applyBorder="1" applyAlignment="1" applyProtection="1">
      <alignment/>
      <protection hidden="1"/>
    </xf>
    <xf numFmtId="164" fontId="0" fillId="0" borderId="57" xfId="0" applyNumberFormat="1" applyBorder="1" applyAlignment="1" applyProtection="1">
      <alignment/>
      <protection hidden="1"/>
    </xf>
    <xf numFmtId="164" fontId="0" fillId="0" borderId="23" xfId="0" applyNumberFormat="1" applyBorder="1" applyAlignment="1" applyProtection="1">
      <alignment/>
      <protection hidden="1"/>
    </xf>
    <xf numFmtId="165" fontId="0" fillId="0" borderId="18" xfId="0" applyNumberFormat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/>
      <protection hidden="1"/>
    </xf>
    <xf numFmtId="1" fontId="0" fillId="0" borderId="20" xfId="0" applyNumberFormat="1" applyBorder="1" applyAlignment="1" applyProtection="1">
      <alignment/>
      <protection hidden="1"/>
    </xf>
    <xf numFmtId="1" fontId="0" fillId="0" borderId="22" xfId="0" applyNumberFormat="1" applyBorder="1" applyAlignment="1" applyProtection="1">
      <alignment/>
      <protection hidden="1"/>
    </xf>
    <xf numFmtId="165" fontId="0" fillId="0" borderId="16" xfId="0" applyNumberFormat="1" applyBorder="1" applyAlignment="1" applyProtection="1">
      <alignment/>
      <protection hidden="1"/>
    </xf>
    <xf numFmtId="165" fontId="0" fillId="0" borderId="17" xfId="0" applyNumberFormat="1" applyBorder="1" applyAlignment="1" applyProtection="1">
      <alignment/>
      <protection hidden="1"/>
    </xf>
    <xf numFmtId="164" fontId="0" fillId="0" borderId="24" xfId="0" applyNumberFormat="1" applyBorder="1" applyAlignment="1" applyProtection="1">
      <alignment/>
      <protection hidden="1"/>
    </xf>
    <xf numFmtId="49" fontId="3" fillId="39" borderId="43" xfId="0" applyNumberFormat="1" applyFont="1" applyFill="1" applyBorder="1" applyAlignment="1" applyProtection="1">
      <alignment horizontal="center"/>
      <protection hidden="1"/>
    </xf>
    <xf numFmtId="49" fontId="3" fillId="39" borderId="12" xfId="0" applyNumberFormat="1" applyFont="1" applyFill="1" applyBorder="1" applyAlignment="1" applyProtection="1">
      <alignment horizontal="left"/>
      <protection hidden="1"/>
    </xf>
    <xf numFmtId="164" fontId="0" fillId="0" borderId="58" xfId="0" applyNumberFormat="1" applyBorder="1" applyAlignment="1" applyProtection="1">
      <alignment/>
      <protection hidden="1"/>
    </xf>
    <xf numFmtId="164" fontId="0" fillId="0" borderId="59" xfId="0" applyNumberFormat="1" applyBorder="1" applyAlignment="1" applyProtection="1">
      <alignment/>
      <protection hidden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3" fontId="0" fillId="0" borderId="42" xfId="0" applyNumberFormat="1" applyBorder="1" applyAlignment="1" applyProtection="1">
      <alignment/>
      <protection hidden="1"/>
    </xf>
    <xf numFmtId="3" fontId="0" fillId="0" borderId="36" xfId="0" applyNumberFormat="1" applyBorder="1" applyAlignment="1" applyProtection="1">
      <alignment/>
      <protection hidden="1"/>
    </xf>
    <xf numFmtId="0" fontId="0" fillId="19" borderId="60" xfId="0" applyFill="1" applyBorder="1" applyAlignment="1" applyProtection="1">
      <alignment/>
      <protection hidden="1"/>
    </xf>
    <xf numFmtId="0" fontId="0" fillId="34" borderId="35" xfId="0" applyFill="1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/>
      <protection hidden="1"/>
    </xf>
    <xf numFmtId="0" fontId="3" fillId="19" borderId="0" xfId="0" applyFont="1" applyFill="1" applyBorder="1" applyAlignment="1" applyProtection="1">
      <alignment horizontal="left" vertical="top" wrapText="1"/>
      <protection hidden="1"/>
    </xf>
    <xf numFmtId="0" fontId="2" fillId="13" borderId="0" xfId="0" applyFont="1" applyFill="1" applyBorder="1" applyAlignment="1" applyProtection="1">
      <alignment vertical="top" wrapText="1"/>
      <protection hidden="1"/>
    </xf>
    <xf numFmtId="0" fontId="60" fillId="33" borderId="10" xfId="0" applyFont="1" applyFill="1" applyBorder="1" applyAlignment="1" applyProtection="1">
      <alignment horizontal="center"/>
      <protection hidden="1"/>
    </xf>
    <xf numFmtId="0" fontId="0" fillId="33" borderId="61" xfId="0" applyFill="1" applyBorder="1" applyAlignment="1" applyProtection="1">
      <alignment/>
      <protection hidden="1"/>
    </xf>
    <xf numFmtId="0" fontId="6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/>
      <protection hidden="1"/>
    </xf>
    <xf numFmtId="0" fontId="3" fillId="42" borderId="0" xfId="0" applyFont="1" applyFill="1" applyBorder="1" applyAlignment="1" applyProtection="1">
      <alignment/>
      <protection hidden="1"/>
    </xf>
    <xf numFmtId="0" fontId="3" fillId="42" borderId="32" xfId="0" applyFont="1" applyFill="1" applyBorder="1" applyAlignment="1" applyProtection="1">
      <alignment/>
      <protection hidden="1"/>
    </xf>
    <xf numFmtId="0" fontId="3" fillId="42" borderId="0" xfId="0" applyFont="1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3" fillId="33" borderId="62" xfId="0" applyFont="1" applyFill="1" applyBorder="1" applyAlignment="1" applyProtection="1">
      <alignment/>
      <protection hidden="1"/>
    </xf>
    <xf numFmtId="0" fontId="0" fillId="33" borderId="37" xfId="0" applyFill="1" applyBorder="1" applyAlignment="1" applyProtection="1">
      <alignment/>
      <protection hidden="1"/>
    </xf>
    <xf numFmtId="0" fontId="0" fillId="37" borderId="63" xfId="0" applyNumberFormat="1" applyFill="1" applyBorder="1" applyAlignment="1" applyProtection="1">
      <alignment horizontal="center"/>
      <protection hidden="1"/>
    </xf>
    <xf numFmtId="0" fontId="61" fillId="37" borderId="31" xfId="0" applyFont="1" applyFill="1" applyBorder="1" applyAlignment="1" applyProtection="1">
      <alignment/>
      <protection hidden="1"/>
    </xf>
    <xf numFmtId="0" fontId="0" fillId="37" borderId="31" xfId="0" applyFill="1" applyBorder="1" applyAlignment="1" applyProtection="1">
      <alignment/>
      <protection hidden="1"/>
    </xf>
    <xf numFmtId="0" fontId="0" fillId="37" borderId="30" xfId="0" applyFill="1" applyBorder="1" applyAlignment="1" applyProtection="1">
      <alignment/>
      <protection hidden="1"/>
    </xf>
    <xf numFmtId="0" fontId="7" fillId="37" borderId="64" xfId="0" applyFont="1" applyFill="1" applyBorder="1" applyAlignment="1" applyProtection="1">
      <alignment wrapText="1"/>
      <protection hidden="1"/>
    </xf>
    <xf numFmtId="0" fontId="8" fillId="37" borderId="64" xfId="0" applyFont="1" applyFill="1" applyBorder="1" applyAlignment="1" applyProtection="1">
      <alignment/>
      <protection hidden="1"/>
    </xf>
    <xf numFmtId="0" fontId="0" fillId="33" borderId="64" xfId="0" applyFill="1" applyBorder="1" applyAlignment="1" applyProtection="1">
      <alignment/>
      <protection hidden="1"/>
    </xf>
    <xf numFmtId="0" fontId="7" fillId="33" borderId="64" xfId="0" applyFont="1" applyFill="1" applyBorder="1" applyAlignment="1" applyProtection="1">
      <alignment wrapText="1"/>
      <protection hidden="1"/>
    </xf>
    <xf numFmtId="0" fontId="0" fillId="33" borderId="29" xfId="0" applyFill="1" applyBorder="1" applyAlignment="1" applyProtection="1">
      <alignment/>
      <protection hidden="1"/>
    </xf>
    <xf numFmtId="0" fontId="7" fillId="33" borderId="31" xfId="0" applyFont="1" applyFill="1" applyBorder="1" applyAlignment="1" applyProtection="1">
      <alignment wrapText="1"/>
      <protection hidden="1"/>
    </xf>
    <xf numFmtId="0" fontId="0" fillId="33" borderId="31" xfId="0" applyFill="1" applyBorder="1" applyAlignment="1" applyProtection="1">
      <alignment/>
      <protection hidden="1"/>
    </xf>
    <xf numFmtId="0" fontId="7" fillId="33" borderId="30" xfId="0" applyFont="1" applyFill="1" applyBorder="1" applyAlignment="1" applyProtection="1">
      <alignment wrapTex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37" borderId="64" xfId="0" applyFill="1" applyBorder="1" applyAlignment="1" applyProtection="1">
      <alignment horizontal="center"/>
      <protection hidden="1"/>
    </xf>
    <xf numFmtId="0" fontId="0" fillId="37" borderId="65" xfId="0" applyFill="1" applyBorder="1" applyAlignment="1" applyProtection="1">
      <alignment/>
      <protection hidden="1"/>
    </xf>
    <xf numFmtId="0" fontId="0" fillId="37" borderId="11" xfId="0" applyNumberFormat="1" applyFill="1" applyBorder="1" applyAlignment="1" applyProtection="1">
      <alignment horizontal="center"/>
      <protection hidden="1"/>
    </xf>
    <xf numFmtId="0" fontId="61" fillId="37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32" xfId="0" applyFill="1" applyBorder="1" applyAlignment="1" applyProtection="1">
      <alignment/>
      <protection hidden="1"/>
    </xf>
    <xf numFmtId="0" fontId="7" fillId="34" borderId="66" xfId="0" applyFont="1" applyFill="1" applyBorder="1" applyAlignment="1" applyProtection="1">
      <alignment/>
      <protection hidden="1"/>
    </xf>
    <xf numFmtId="0" fontId="7" fillId="34" borderId="66" xfId="0" applyFont="1" applyFill="1" applyBorder="1" applyAlignment="1" applyProtection="1">
      <alignment wrapText="1"/>
      <protection hidden="1"/>
    </xf>
    <xf numFmtId="0" fontId="7" fillId="0" borderId="66" xfId="0" applyFont="1" applyBorder="1" applyAlignment="1" applyProtection="1">
      <alignment/>
      <protection hidden="1"/>
    </xf>
    <xf numFmtId="0" fontId="64" fillId="37" borderId="66" xfId="0" applyFont="1" applyFill="1" applyBorder="1" applyAlignment="1" applyProtection="1">
      <alignment horizontal="center" wrapText="1"/>
      <protection hidden="1"/>
    </xf>
    <xf numFmtId="0" fontId="7" fillId="0" borderId="66" xfId="0" applyFont="1" applyBorder="1" applyAlignment="1" applyProtection="1">
      <alignment wrapText="1"/>
      <protection hidden="1"/>
    </xf>
    <xf numFmtId="0" fontId="7" fillId="0" borderId="67" xfId="0" applyFont="1" applyBorder="1" applyAlignment="1" applyProtection="1">
      <alignment wrapText="1"/>
      <protection hidden="1"/>
    </xf>
    <xf numFmtId="0" fontId="0" fillId="0" borderId="66" xfId="0" applyBorder="1" applyAlignment="1" applyProtection="1">
      <alignment/>
      <protection hidden="1"/>
    </xf>
    <xf numFmtId="0" fontId="0" fillId="34" borderId="66" xfId="0" applyFill="1" applyBorder="1" applyAlignment="1" applyProtection="1">
      <alignment/>
      <protection hidden="1"/>
    </xf>
    <xf numFmtId="0" fontId="64" fillId="37" borderId="68" xfId="0" applyFont="1" applyFill="1" applyBorder="1" applyAlignment="1" applyProtection="1">
      <alignment horizontal="center" wrapText="1"/>
      <protection hidden="1"/>
    </xf>
    <xf numFmtId="0" fontId="0" fillId="0" borderId="69" xfId="0" applyNumberFormat="1" applyBorder="1" applyAlignment="1" applyProtection="1">
      <alignment horizontal="center" vertical="top"/>
      <protection hidden="1"/>
    </xf>
    <xf numFmtId="0" fontId="3" fillId="43" borderId="70" xfId="0" applyFont="1" applyFill="1" applyBorder="1" applyAlignment="1" applyProtection="1">
      <alignment/>
      <protection hidden="1"/>
    </xf>
    <xf numFmtId="0" fontId="0" fillId="43" borderId="70" xfId="0" applyFill="1" applyBorder="1" applyAlignment="1" applyProtection="1">
      <alignment vertical="top"/>
      <protection hidden="1"/>
    </xf>
    <xf numFmtId="0" fontId="0" fillId="37" borderId="71" xfId="0" applyFill="1" applyBorder="1" applyAlignment="1" applyProtection="1">
      <alignment vertical="top"/>
      <protection hidden="1"/>
    </xf>
    <xf numFmtId="0" fontId="7" fillId="34" borderId="72" xfId="0" applyFont="1" applyFill="1" applyBorder="1" applyAlignment="1" applyProtection="1">
      <alignment vertical="top" wrapText="1"/>
      <protection hidden="1"/>
    </xf>
    <xf numFmtId="0" fontId="7" fillId="37" borderId="72" xfId="0" applyFont="1" applyFill="1" applyBorder="1" applyAlignment="1" applyProtection="1">
      <alignment horizontal="center" vertical="top" wrapText="1"/>
      <protection hidden="1"/>
    </xf>
    <xf numFmtId="0" fontId="7" fillId="37" borderId="73" xfId="0" applyFont="1" applyFill="1" applyBorder="1" applyAlignment="1" applyProtection="1">
      <alignment horizontal="center" vertical="top" wrapText="1"/>
      <protection hidden="1"/>
    </xf>
    <xf numFmtId="0" fontId="0" fillId="0" borderId="11" xfId="0" applyNumberFormat="1" applyBorder="1" applyAlignment="1" applyProtection="1">
      <alignment horizontal="center"/>
      <protection hidden="1"/>
    </xf>
    <xf numFmtId="0" fontId="3" fillId="43" borderId="0" xfId="0" applyFont="1" applyFill="1" applyBorder="1" applyAlignment="1" applyProtection="1">
      <alignment/>
      <protection hidden="1"/>
    </xf>
    <xf numFmtId="0" fontId="0" fillId="43" borderId="0" xfId="0" applyFill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61" fillId="7" borderId="0" xfId="0" applyFont="1" applyFill="1" applyBorder="1" applyAlignment="1" applyProtection="1">
      <alignment horizontal="center"/>
      <protection hidden="1"/>
    </xf>
    <xf numFmtId="0" fontId="62" fillId="0" borderId="0" xfId="0" applyFont="1" applyBorder="1" applyAlignment="1" applyProtection="1">
      <alignment/>
      <protection hidden="1"/>
    </xf>
    <xf numFmtId="0" fontId="62" fillId="37" borderId="0" xfId="0" applyFont="1" applyFill="1" applyBorder="1" applyAlignment="1" applyProtection="1">
      <alignment/>
      <protection hidden="1"/>
    </xf>
    <xf numFmtId="0" fontId="61" fillId="7" borderId="62" xfId="0" applyFont="1" applyFill="1" applyBorder="1" applyAlignment="1" applyProtection="1">
      <alignment horizontal="center"/>
      <protection hidden="1"/>
    </xf>
    <xf numFmtId="0" fontId="62" fillId="0" borderId="0" xfId="0" applyFont="1" applyBorder="1" applyAlignment="1" applyProtection="1">
      <alignment horizontal="center"/>
      <protection hidden="1"/>
    </xf>
    <xf numFmtId="0" fontId="62" fillId="37" borderId="0" xfId="0" applyFont="1" applyFill="1" applyBorder="1" applyAlignment="1" applyProtection="1">
      <alignment horizontal="center"/>
      <protection hidden="1"/>
    </xf>
    <xf numFmtId="0" fontId="62" fillId="0" borderId="62" xfId="0" applyFont="1" applyBorder="1" applyAlignment="1" applyProtection="1">
      <alignment/>
      <protection hidden="1"/>
    </xf>
    <xf numFmtId="0" fontId="62" fillId="37" borderId="32" xfId="0" applyFont="1" applyFill="1" applyBorder="1" applyAlignment="1" applyProtection="1">
      <alignment horizontal="center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62" fillId="37" borderId="37" xfId="0" applyFont="1" applyFill="1" applyBorder="1" applyAlignment="1" applyProtection="1">
      <alignment horizontal="center"/>
      <protection hidden="1"/>
    </xf>
    <xf numFmtId="0" fontId="0" fillId="2" borderId="74" xfId="0" applyNumberFormat="1" applyFill="1" applyBorder="1" applyAlignment="1" applyProtection="1">
      <alignment horizontal="center"/>
      <protection hidden="1"/>
    </xf>
    <xf numFmtId="0" fontId="6" fillId="34" borderId="75" xfId="0" applyFont="1" applyFill="1" applyBorder="1" applyAlignment="1" applyProtection="1">
      <alignment/>
      <protection hidden="1"/>
    </xf>
    <xf numFmtId="0" fontId="5" fillId="43" borderId="75" xfId="0" applyFont="1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/>
      <protection hidden="1"/>
    </xf>
    <xf numFmtId="0" fontId="61" fillId="2" borderId="75" xfId="0" applyFont="1" applyFill="1" applyBorder="1" applyAlignment="1" applyProtection="1">
      <alignment horizontal="center"/>
      <protection hidden="1"/>
    </xf>
    <xf numFmtId="0" fontId="62" fillId="2" borderId="75" xfId="0" applyFont="1" applyFill="1" applyBorder="1" applyAlignment="1" applyProtection="1">
      <alignment/>
      <protection hidden="1"/>
    </xf>
    <xf numFmtId="0" fontId="6" fillId="2" borderId="75" xfId="0" applyFont="1" applyFill="1" applyBorder="1" applyAlignment="1" applyProtection="1">
      <alignment horizontal="right"/>
      <protection hidden="1"/>
    </xf>
    <xf numFmtId="0" fontId="61" fillId="2" borderId="13" xfId="0" applyFont="1" applyFill="1" applyBorder="1" applyAlignment="1" applyProtection="1">
      <alignment horizontal="left"/>
      <protection hidden="1"/>
    </xf>
    <xf numFmtId="0" fontId="62" fillId="2" borderId="75" xfId="0" applyFont="1" applyFill="1" applyBorder="1" applyAlignment="1" applyProtection="1">
      <alignment horizontal="left"/>
      <protection hidden="1"/>
    </xf>
    <xf numFmtId="0" fontId="62" fillId="2" borderId="13" xfId="0" applyFont="1" applyFill="1" applyBorder="1" applyAlignment="1" applyProtection="1">
      <alignment horizontal="left"/>
      <protection hidden="1"/>
    </xf>
    <xf numFmtId="0" fontId="5" fillId="43" borderId="14" xfId="0" applyFont="1" applyFill="1" applyBorder="1" applyAlignment="1" applyProtection="1">
      <alignment horizontal="center"/>
      <protection hidden="1"/>
    </xf>
    <xf numFmtId="0" fontId="61" fillId="2" borderId="75" xfId="0" applyFont="1" applyFill="1" applyBorder="1" applyAlignment="1" applyProtection="1">
      <alignment horizontal="left"/>
      <protection hidden="1"/>
    </xf>
    <xf numFmtId="0" fontId="6" fillId="2" borderId="13" xfId="0" applyFont="1" applyFill="1" applyBorder="1" applyAlignment="1" applyProtection="1">
      <alignment horizontal="right"/>
      <protection hidden="1"/>
    </xf>
    <xf numFmtId="0" fontId="5" fillId="43" borderId="46" xfId="0" applyFont="1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165" fontId="3" fillId="37" borderId="0" xfId="0" applyNumberFormat="1" applyFont="1" applyFill="1" applyBorder="1" applyAlignment="1" applyProtection="1">
      <alignment horizontal="center"/>
      <protection hidden="1"/>
    </xf>
    <xf numFmtId="0" fontId="0" fillId="0" borderId="62" xfId="0" applyBorder="1" applyAlignment="1" applyProtection="1">
      <alignment/>
      <protection hidden="1"/>
    </xf>
    <xf numFmtId="165" fontId="3" fillId="37" borderId="32" xfId="0" applyNumberFormat="1" applyFont="1" applyFill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right"/>
      <protection hidden="1"/>
    </xf>
    <xf numFmtId="165" fontId="3" fillId="37" borderId="37" xfId="0" applyNumberFormat="1" applyFont="1" applyFill="1" applyBorder="1" applyAlignment="1" applyProtection="1">
      <alignment horizontal="center"/>
      <protection hidden="1"/>
    </xf>
    <xf numFmtId="0" fontId="7" fillId="0" borderId="38" xfId="0" applyNumberFormat="1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 textRotation="90" wrapText="1"/>
      <protection hidden="1"/>
    </xf>
    <xf numFmtId="0" fontId="6" fillId="13" borderId="39" xfId="0" applyFont="1" applyFill="1" applyBorder="1" applyAlignment="1" applyProtection="1">
      <alignment textRotation="90" wrapText="1"/>
      <protection hidden="1"/>
    </xf>
    <xf numFmtId="0" fontId="7" fillId="0" borderId="14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37" borderId="13" xfId="0" applyFont="1" applyFill="1" applyBorder="1" applyAlignment="1" applyProtection="1">
      <alignment horizontal="center" wrapText="1"/>
      <protection hidden="1"/>
    </xf>
    <xf numFmtId="0" fontId="7" fillId="37" borderId="12" xfId="0" applyFont="1" applyFill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wrapText="1"/>
      <protection hidden="1"/>
    </xf>
    <xf numFmtId="0" fontId="7" fillId="37" borderId="15" xfId="0" applyFont="1" applyFill="1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/>
      <protection hidden="1"/>
    </xf>
    <xf numFmtId="3" fontId="0" fillId="0" borderId="20" xfId="0" applyNumberFormat="1" applyBorder="1" applyAlignment="1" applyProtection="1">
      <alignment/>
      <protection hidden="1"/>
    </xf>
    <xf numFmtId="1" fontId="0" fillId="13" borderId="77" xfId="0" applyNumberFormat="1" applyFill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/>
      <protection hidden="1"/>
    </xf>
    <xf numFmtId="0" fontId="65" fillId="37" borderId="20" xfId="0" applyFont="1" applyFill="1" applyBorder="1" applyAlignment="1" applyProtection="1">
      <alignment horizontal="center"/>
      <protection hidden="1"/>
    </xf>
    <xf numFmtId="4" fontId="0" fillId="0" borderId="53" xfId="0" applyNumberFormat="1" applyBorder="1" applyAlignment="1" applyProtection="1">
      <alignment/>
      <protection hidden="1"/>
    </xf>
    <xf numFmtId="4" fontId="0" fillId="0" borderId="19" xfId="0" applyNumberFormat="1" applyBorder="1" applyAlignment="1" applyProtection="1">
      <alignment/>
      <protection hidden="1"/>
    </xf>
    <xf numFmtId="0" fontId="65" fillId="37" borderId="54" xfId="0" applyFont="1" applyFill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/>
      <protection hidden="1"/>
    </xf>
    <xf numFmtId="3" fontId="0" fillId="0" borderId="19" xfId="0" applyNumberFormat="1" applyBorder="1" applyAlignment="1" applyProtection="1">
      <alignment/>
      <protection hidden="1"/>
    </xf>
    <xf numFmtId="165" fontId="0" fillId="0" borderId="19" xfId="0" applyNumberFormat="1" applyBorder="1" applyAlignment="1" applyProtection="1">
      <alignment/>
      <protection hidden="1"/>
    </xf>
    <xf numFmtId="3" fontId="0" fillId="0" borderId="53" xfId="0" applyNumberFormat="1" applyBorder="1" applyAlignment="1" applyProtection="1">
      <alignment/>
      <protection hidden="1"/>
    </xf>
    <xf numFmtId="0" fontId="65" fillId="37" borderId="19" xfId="0" applyFont="1" applyFill="1" applyBorder="1" applyAlignment="1" applyProtection="1">
      <alignment horizontal="center"/>
      <protection hidden="1"/>
    </xf>
    <xf numFmtId="0" fontId="65" fillId="37" borderId="42" xfId="0" applyFont="1" applyFill="1" applyBorder="1" applyAlignment="1" applyProtection="1">
      <alignment horizontal="center"/>
      <protection hidden="1"/>
    </xf>
    <xf numFmtId="3" fontId="0" fillId="0" borderId="22" xfId="0" applyNumberFormat="1" applyBorder="1" applyAlignment="1" applyProtection="1">
      <alignment/>
      <protection hidden="1"/>
    </xf>
    <xf numFmtId="1" fontId="0" fillId="13" borderId="78" xfId="0" applyNumberFormat="1" applyFill="1" applyBorder="1" applyAlignment="1" applyProtection="1">
      <alignment horizontal="center"/>
      <protection hidden="1"/>
    </xf>
    <xf numFmtId="3" fontId="0" fillId="0" borderId="24" xfId="0" applyNumberFormat="1" applyBorder="1" applyAlignment="1" applyProtection="1">
      <alignment/>
      <protection hidden="1"/>
    </xf>
    <xf numFmtId="0" fontId="65" fillId="37" borderId="22" xfId="0" applyFont="1" applyFill="1" applyBorder="1" applyAlignment="1" applyProtection="1">
      <alignment horizontal="center"/>
      <protection hidden="1"/>
    </xf>
    <xf numFmtId="4" fontId="0" fillId="0" borderId="79" xfId="0" applyNumberFormat="1" applyBorder="1" applyAlignment="1" applyProtection="1">
      <alignment/>
      <protection hidden="1"/>
    </xf>
    <xf numFmtId="4" fontId="0" fillId="0" borderId="35" xfId="0" applyNumberFormat="1" applyBorder="1" applyAlignment="1" applyProtection="1">
      <alignment/>
      <protection hidden="1"/>
    </xf>
    <xf numFmtId="0" fontId="65" fillId="37" borderId="57" xfId="0" applyFont="1" applyFill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/>
      <protection hidden="1"/>
    </xf>
    <xf numFmtId="165" fontId="0" fillId="0" borderId="35" xfId="0" applyNumberFormat="1" applyBorder="1" applyAlignment="1" applyProtection="1">
      <alignment/>
      <protection hidden="1"/>
    </xf>
    <xf numFmtId="3" fontId="0" fillId="0" borderId="56" xfId="0" applyNumberFormat="1" applyBorder="1" applyAlignment="1" applyProtection="1">
      <alignment/>
      <protection hidden="1"/>
    </xf>
    <xf numFmtId="0" fontId="65" fillId="37" borderId="35" xfId="0" applyFont="1" applyFill="1" applyBorder="1" applyAlignment="1" applyProtection="1">
      <alignment horizontal="center"/>
      <protection hidden="1"/>
    </xf>
    <xf numFmtId="0" fontId="65" fillId="37" borderId="36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4" fontId="0" fillId="0" borderId="56" xfId="0" applyNumberFormat="1" applyBorder="1" applyAlignment="1" applyProtection="1">
      <alignment/>
      <protection hidden="1"/>
    </xf>
    <xf numFmtId="0" fontId="0" fillId="33" borderId="0" xfId="0" applyNumberFormat="1" applyFill="1" applyAlignment="1" applyProtection="1">
      <alignment horizont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3" fillId="19" borderId="11" xfId="0" applyFont="1" applyFill="1" applyBorder="1" applyAlignment="1" applyProtection="1">
      <alignment/>
      <protection hidden="1"/>
    </xf>
    <xf numFmtId="0" fontId="3" fillId="19" borderId="0" xfId="0" applyFont="1" applyFill="1" applyBorder="1" applyAlignment="1" applyProtection="1">
      <alignment/>
      <protection hidden="1"/>
    </xf>
    <xf numFmtId="0" fontId="2" fillId="19" borderId="0" xfId="0" applyFont="1" applyFill="1" applyBorder="1" applyAlignment="1" applyProtection="1">
      <alignment horizontal="center"/>
      <protection hidden="1"/>
    </xf>
    <xf numFmtId="0" fontId="0" fillId="19" borderId="0" xfId="0" applyFont="1" applyFill="1" applyBorder="1" applyAlignment="1" applyProtection="1">
      <alignment/>
      <protection hidden="1"/>
    </xf>
    <xf numFmtId="0" fontId="0" fillId="19" borderId="11" xfId="0" applyNumberFormat="1" applyFont="1" applyFill="1" applyBorder="1" applyAlignment="1" applyProtection="1">
      <alignment horizontal="center"/>
      <protection hidden="1"/>
    </xf>
    <xf numFmtId="0" fontId="3" fillId="19" borderId="80" xfId="0" applyFont="1" applyFill="1" applyBorder="1" applyAlignment="1" applyProtection="1">
      <alignment vertical="top" wrapText="1"/>
      <protection hidden="1"/>
    </xf>
    <xf numFmtId="164" fontId="0" fillId="0" borderId="18" xfId="0" applyNumberFormat="1" applyBorder="1" applyAlignment="1" applyProtection="1">
      <alignment/>
      <protection hidden="1"/>
    </xf>
    <xf numFmtId="165" fontId="0" fillId="0" borderId="20" xfId="0" applyNumberFormat="1" applyBorder="1" applyAlignment="1" applyProtection="1">
      <alignment/>
      <protection hidden="1"/>
    </xf>
    <xf numFmtId="165" fontId="0" fillId="0" borderId="22" xfId="0" applyNumberFormat="1" applyBorder="1" applyAlignment="1" applyProtection="1">
      <alignment/>
      <protection hidden="1"/>
    </xf>
    <xf numFmtId="0" fontId="0" fillId="0" borderId="35" xfId="0" applyNumberFormat="1" applyBorder="1" applyAlignment="1" applyProtection="1">
      <alignment/>
      <protection hidden="1"/>
    </xf>
    <xf numFmtId="0" fontId="13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horizontal="justify" wrapText="1"/>
      <protection hidden="1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justify"/>
      <protection hidden="1"/>
    </xf>
    <xf numFmtId="0" fontId="14" fillId="0" borderId="66" xfId="0" applyFont="1" applyBorder="1" applyAlignment="1" applyProtection="1">
      <alignment horizontal="center"/>
      <protection hidden="1"/>
    </xf>
    <xf numFmtId="0" fontId="14" fillId="0" borderId="66" xfId="0" applyFont="1" applyBorder="1" applyAlignment="1" applyProtection="1">
      <alignment horizontal="center" wrapText="1"/>
      <protection hidden="1"/>
    </xf>
    <xf numFmtId="0" fontId="14" fillId="0" borderId="66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4" fillId="0" borderId="66" xfId="0" applyFont="1" applyBorder="1" applyAlignment="1" applyProtection="1">
      <alignment vertical="top" wrapText="1"/>
      <protection hidden="1"/>
    </xf>
    <xf numFmtId="0" fontId="14" fillId="0" borderId="66" xfId="0" applyFont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justify"/>
      <protection hidden="1"/>
    </xf>
    <xf numFmtId="0" fontId="14" fillId="0" borderId="66" xfId="0" applyFont="1" applyBorder="1" applyAlignment="1" applyProtection="1">
      <alignment wrapText="1"/>
      <protection hidden="1"/>
    </xf>
    <xf numFmtId="1" fontId="0" fillId="0" borderId="41" xfId="0" applyNumberFormat="1" applyBorder="1" applyAlignment="1" applyProtection="1">
      <alignment horizontal="center"/>
      <protection hidden="1"/>
    </xf>
    <xf numFmtId="1" fontId="0" fillId="0" borderId="34" xfId="0" applyNumberFormat="1" applyBorder="1" applyAlignment="1" applyProtection="1">
      <alignment horizontal="center"/>
      <protection hidden="1"/>
    </xf>
    <xf numFmtId="0" fontId="7" fillId="34" borderId="72" xfId="0" applyFont="1" applyFill="1" applyBorder="1" applyAlignment="1" applyProtection="1">
      <alignment vertical="top" wrapText="1"/>
      <protection hidden="1"/>
    </xf>
    <xf numFmtId="0" fontId="7" fillId="34" borderId="71" xfId="0" applyFont="1" applyFill="1" applyBorder="1" applyAlignment="1" applyProtection="1">
      <alignment vertical="top" wrapText="1"/>
      <protection hidden="1"/>
    </xf>
    <xf numFmtId="0" fontId="0" fillId="34" borderId="72" xfId="0" applyFill="1" applyBorder="1" applyAlignment="1" applyProtection="1">
      <alignment vertical="top"/>
      <protection hidden="1"/>
    </xf>
    <xf numFmtId="0" fontId="3" fillId="33" borderId="40" xfId="0" applyFont="1" applyFill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3" fillId="42" borderId="62" xfId="0" applyFont="1" applyFill="1" applyBorder="1" applyAlignment="1" applyProtection="1">
      <alignment wrapText="1"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64" xfId="0" applyFont="1" applyBorder="1" applyAlignment="1" applyProtection="1">
      <alignment wrapText="1"/>
      <protection hidden="1"/>
    </xf>
    <xf numFmtId="0" fontId="8" fillId="33" borderId="64" xfId="0" applyFont="1" applyFill="1" applyBorder="1" applyAlignment="1" applyProtection="1">
      <alignment wrapText="1"/>
      <protection hidden="1"/>
    </xf>
    <xf numFmtId="0" fontId="0" fillId="33" borderId="64" xfId="0" applyFill="1" applyBorder="1" applyAlignment="1" applyProtection="1">
      <alignment/>
      <protection hidden="1"/>
    </xf>
    <xf numFmtId="0" fontId="0" fillId="34" borderId="72" xfId="0" applyFill="1" applyBorder="1" applyAlignment="1" applyProtection="1">
      <alignment vertical="top" wrapText="1"/>
      <protection hidden="1"/>
    </xf>
    <xf numFmtId="0" fontId="3" fillId="19" borderId="11" xfId="0" applyFont="1" applyFill="1" applyBorder="1" applyAlignment="1" applyProtection="1">
      <alignment horizontal="left" vertical="top" wrapText="1"/>
      <protection hidden="1"/>
    </xf>
    <xf numFmtId="0" fontId="3" fillId="19" borderId="0" xfId="0" applyFont="1" applyFill="1" applyBorder="1" applyAlignment="1" applyProtection="1">
      <alignment horizontal="left" vertical="top" wrapText="1"/>
      <protection hidden="1"/>
    </xf>
    <xf numFmtId="0" fontId="3" fillId="19" borderId="76" xfId="0" applyFont="1" applyFill="1" applyBorder="1" applyAlignment="1" applyProtection="1">
      <alignment horizontal="left" vertical="top" wrapText="1"/>
      <protection hidden="1"/>
    </xf>
    <xf numFmtId="0" fontId="3" fillId="19" borderId="44" xfId="0" applyFont="1" applyFill="1" applyBorder="1" applyAlignment="1" applyProtection="1">
      <alignment horizontal="left" vertical="top" wrapText="1"/>
      <protection hidden="1"/>
    </xf>
    <xf numFmtId="0" fontId="0" fillId="19" borderId="0" xfId="0" applyFill="1" applyBorder="1" applyAlignment="1" applyProtection="1">
      <alignment vertical="top" wrapText="1"/>
      <protection hidden="1"/>
    </xf>
    <xf numFmtId="0" fontId="3" fillId="19" borderId="62" xfId="0" applyFont="1" applyFill="1" applyBorder="1" applyAlignment="1" applyProtection="1">
      <alignment horizontal="left" vertical="top"/>
      <protection hidden="1"/>
    </xf>
    <xf numFmtId="0" fontId="0" fillId="19" borderId="0" xfId="0" applyFill="1" applyBorder="1" applyAlignment="1" applyProtection="1">
      <alignment/>
      <protection hidden="1"/>
    </xf>
    <xf numFmtId="0" fontId="3" fillId="19" borderId="76" xfId="0" applyFont="1" applyFill="1" applyBorder="1" applyAlignment="1" applyProtection="1">
      <alignment vertical="top" wrapText="1"/>
      <protection hidden="1"/>
    </xf>
    <xf numFmtId="0" fontId="0" fillId="19" borderId="45" xfId="0" applyFill="1" applyBorder="1" applyAlignment="1" applyProtection="1">
      <alignment vertical="top" wrapText="1"/>
      <protection hidden="1"/>
    </xf>
    <xf numFmtId="0" fontId="2" fillId="13" borderId="0" xfId="0" applyFont="1" applyFill="1" applyBorder="1" applyAlignment="1" applyProtection="1">
      <alignment vertical="top" wrapText="1"/>
      <protection hidden="1"/>
    </xf>
    <xf numFmtId="0" fontId="3" fillId="37" borderId="29" xfId="0" applyFont="1" applyFill="1" applyBorder="1" applyAlignment="1" applyProtection="1">
      <alignment horizontal="center" vertical="center"/>
      <protection hidden="1"/>
    </xf>
    <xf numFmtId="0" fontId="0" fillId="37" borderId="31" xfId="0" applyFill="1" applyBorder="1" applyAlignment="1" applyProtection="1">
      <alignment horizontal="center" vertical="center"/>
      <protection hidden="1"/>
    </xf>
    <xf numFmtId="0" fontId="0" fillId="37" borderId="30" xfId="0" applyFill="1" applyBorder="1" applyAlignment="1" applyProtection="1">
      <alignment horizontal="center" vertical="center"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12" fillId="44" borderId="50" xfId="0" applyFont="1" applyFill="1" applyBorder="1" applyAlignment="1" applyProtection="1" quotePrefix="1">
      <alignment horizontal="left" vertical="center"/>
      <protection hidden="1"/>
    </xf>
    <xf numFmtId="0" fontId="12" fillId="44" borderId="35" xfId="0" applyFont="1" applyFill="1" applyBorder="1" applyAlignment="1" applyProtection="1" quotePrefix="1">
      <alignment horizontal="left" vertical="center"/>
      <protection hidden="1"/>
    </xf>
    <xf numFmtId="0" fontId="2" fillId="35" borderId="81" xfId="0" applyFont="1" applyFill="1" applyBorder="1" applyAlignment="1" applyProtection="1">
      <alignment horizontal="left" vertical="center" wrapText="1"/>
      <protection hidden="1"/>
    </xf>
    <xf numFmtId="0" fontId="2" fillId="35" borderId="25" xfId="0" applyFont="1" applyFill="1" applyBorder="1" applyAlignment="1" applyProtection="1">
      <alignment horizontal="left" vertical="center" wrapText="1"/>
      <protection hidden="1"/>
    </xf>
    <xf numFmtId="49" fontId="3" fillId="3" borderId="0" xfId="0" applyNumberFormat="1" applyFont="1" applyFill="1" applyBorder="1" applyAlignment="1" applyProtection="1">
      <alignment horizontal="left" vertical="top" wrapText="1"/>
      <protection hidden="1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2" fillId="45" borderId="0" xfId="0" applyFont="1" applyFill="1" applyBorder="1" applyAlignment="1" applyProtection="1">
      <alignment horizontal="left" vertical="top" wrapText="1"/>
      <protection hidden="1"/>
    </xf>
    <xf numFmtId="0" fontId="0" fillId="45" borderId="0" xfId="0" applyFill="1" applyBorder="1" applyAlignment="1" applyProtection="1">
      <alignment horizontal="left" vertical="top" wrapText="1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/>
      <protection hidden="1"/>
    </xf>
    <xf numFmtId="0" fontId="3" fillId="37" borderId="29" xfId="0" applyFont="1" applyFill="1" applyBorder="1" applyAlignment="1" applyProtection="1">
      <alignment horizontal="center" vertical="top" wrapText="1"/>
      <protection hidden="1"/>
    </xf>
    <xf numFmtId="0" fontId="0" fillId="37" borderId="30" xfId="0" applyFill="1" applyBorder="1" applyAlignment="1" applyProtection="1">
      <alignment horizontal="center" vertical="top" wrapText="1"/>
      <protection hidden="1"/>
    </xf>
    <xf numFmtId="0" fontId="3" fillId="33" borderId="29" xfId="0" applyFont="1" applyFill="1" applyBorder="1" applyAlignment="1" applyProtection="1">
      <alignment horizontal="center" vertical="top" wrapText="1"/>
      <protection hidden="1"/>
    </xf>
    <xf numFmtId="0" fontId="3" fillId="33" borderId="31" xfId="0" applyFont="1" applyFill="1" applyBorder="1" applyAlignment="1" applyProtection="1">
      <alignment horizontal="center" vertical="top" wrapText="1"/>
      <protection hidden="1"/>
    </xf>
    <xf numFmtId="0" fontId="3" fillId="33" borderId="30" xfId="0" applyFont="1" applyFill="1" applyBorder="1" applyAlignment="1" applyProtection="1">
      <alignment horizontal="center" vertical="top" wrapText="1"/>
      <protection hidden="1"/>
    </xf>
    <xf numFmtId="0" fontId="3" fillId="37" borderId="29" xfId="0" applyFont="1" applyFill="1" applyBorder="1" applyAlignment="1" applyProtection="1">
      <alignment horizontal="center" vertical="top" wrapText="1"/>
      <protection hidden="1"/>
    </xf>
    <xf numFmtId="0" fontId="3" fillId="37" borderId="30" xfId="0" applyFont="1" applyFill="1" applyBorder="1" applyAlignment="1" applyProtection="1">
      <alignment horizontal="center" vertical="top" wrapText="1"/>
      <protection hidden="1"/>
    </xf>
    <xf numFmtId="49" fontId="3" fillId="37" borderId="31" xfId="0" applyNumberFormat="1" applyFont="1" applyFill="1" applyBorder="1" applyAlignment="1" applyProtection="1">
      <alignment horizontal="center" vertical="top" wrapText="1"/>
      <protection hidden="1"/>
    </xf>
    <xf numFmtId="0" fontId="0" fillId="37" borderId="30" xfId="0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3" fillId="37" borderId="62" xfId="0" applyFont="1" applyFill="1" applyBorder="1" applyAlignment="1" applyProtection="1">
      <alignment horizontal="center" vertical="top" wrapText="1"/>
      <protection hidden="1"/>
    </xf>
    <xf numFmtId="0" fontId="0" fillId="37" borderId="0" xfId="0" applyFill="1" applyBorder="1" applyAlignment="1" applyProtection="1">
      <alignment vertical="top" wrapText="1"/>
      <protection hidden="1"/>
    </xf>
    <xf numFmtId="0" fontId="0" fillId="37" borderId="32" xfId="0" applyFill="1" applyBorder="1" applyAlignment="1" applyProtection="1">
      <alignment vertical="top" wrapText="1"/>
      <protection hidden="1"/>
    </xf>
    <xf numFmtId="0" fontId="3" fillId="37" borderId="25" xfId="0" applyFont="1" applyFill="1" applyBorder="1" applyAlignment="1" applyProtection="1">
      <alignment horizontal="center" vertical="top" wrapText="1"/>
      <protection hidden="1"/>
    </xf>
    <xf numFmtId="0" fontId="3" fillId="0" borderId="25" xfId="0" applyFont="1" applyBorder="1" applyAlignment="1" applyProtection="1">
      <alignment horizontal="center" vertical="top" wrapText="1"/>
      <protection hidden="1"/>
    </xf>
    <xf numFmtId="0" fontId="0" fillId="0" borderId="25" xfId="0" applyBorder="1" applyAlignment="1" applyProtection="1">
      <alignment horizontal="center" vertical="top" wrapText="1"/>
      <protection hidden="1"/>
    </xf>
    <xf numFmtId="0" fontId="2" fillId="33" borderId="74" xfId="0" applyFont="1" applyFill="1" applyBorder="1" applyAlignment="1" applyProtection="1">
      <alignment horizontal="left" vertical="center" wrapText="1"/>
      <protection hidden="1"/>
    </xf>
    <xf numFmtId="0" fontId="0" fillId="0" borderId="75" xfId="0" applyBorder="1" applyAlignment="1" applyProtection="1">
      <alignment/>
      <protection hidden="1"/>
    </xf>
    <xf numFmtId="0" fontId="7" fillId="0" borderId="82" xfId="0" applyNumberFormat="1" applyFont="1" applyFill="1" applyBorder="1" applyAlignment="1" applyProtection="1">
      <alignment wrapText="1"/>
      <protection hidden="1"/>
    </xf>
    <xf numFmtId="0" fontId="7" fillId="0" borderId="83" xfId="0" applyNumberFormat="1" applyFont="1" applyFill="1" applyBorder="1" applyAlignment="1" applyProtection="1">
      <alignment wrapText="1"/>
      <protection hidden="1"/>
    </xf>
    <xf numFmtId="0" fontId="15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wrapText="1"/>
      <protection hidden="1"/>
    </xf>
    <xf numFmtId="0" fontId="66" fillId="33" borderId="0" xfId="0" applyFont="1" applyFill="1" applyAlignment="1" applyProtection="1">
      <alignment wrapText="1"/>
      <protection hidden="1"/>
    </xf>
    <xf numFmtId="0" fontId="62" fillId="33" borderId="0" xfId="0" applyFont="1" applyFill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justify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7" borderId="0" xfId="0" applyFont="1" applyFill="1" applyAlignment="1" applyProtection="1">
      <alignment horizontal="justify" vertical="center" wrapText="1"/>
      <protection hidden="1"/>
    </xf>
    <xf numFmtId="0" fontId="0" fillId="7" borderId="0" xfId="0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3" fillId="33" borderId="0" xfId="0" applyFont="1" applyFill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14" fillId="37" borderId="0" xfId="0" applyFont="1" applyFill="1" applyAlignment="1" applyProtection="1">
      <alignment wrapText="1"/>
      <protection hidden="1"/>
    </xf>
    <xf numFmtId="0" fontId="61" fillId="33" borderId="0" xfId="0" applyFont="1" applyFill="1" applyAlignment="1" applyProtection="1">
      <alignment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501_pr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verena"/>
      <sheetName val="Profi"/>
      <sheetName val="Neprofi"/>
      <sheetName val="Sit"/>
      <sheetName val="SUM"/>
    </sheetNames>
    <sheetDataSet>
      <sheetData sheetId="0">
        <row r="9">
          <cell r="D9">
            <v>16841</v>
          </cell>
          <cell r="H9">
            <v>124868</v>
          </cell>
          <cell r="I9">
            <v>51135</v>
          </cell>
          <cell r="J9">
            <v>68748</v>
          </cell>
          <cell r="R9">
            <v>449</v>
          </cell>
          <cell r="T9">
            <v>67</v>
          </cell>
          <cell r="U9">
            <v>55732</v>
          </cell>
          <cell r="V9">
            <v>5668</v>
          </cell>
          <cell r="AA9">
            <v>2347</v>
          </cell>
          <cell r="AB9">
            <v>753</v>
          </cell>
          <cell r="AC9">
            <v>113718</v>
          </cell>
          <cell r="AD9">
            <v>35884</v>
          </cell>
          <cell r="AF9">
            <v>1250</v>
          </cell>
          <cell r="AG9">
            <v>2386</v>
          </cell>
          <cell r="AH9">
            <v>2709</v>
          </cell>
          <cell r="AI9">
            <v>77834</v>
          </cell>
          <cell r="AK9">
            <v>170107</v>
          </cell>
          <cell r="AL9">
            <v>42845</v>
          </cell>
          <cell r="AM9">
            <v>84558</v>
          </cell>
          <cell r="AN9">
            <v>4782</v>
          </cell>
          <cell r="AO9">
            <v>18124</v>
          </cell>
          <cell r="AP9">
            <v>18737</v>
          </cell>
          <cell r="AZ9">
            <v>2877</v>
          </cell>
          <cell r="BA9">
            <v>93725</v>
          </cell>
          <cell r="BD9">
            <v>360</v>
          </cell>
          <cell r="BE9">
            <v>89</v>
          </cell>
          <cell r="BF9">
            <v>86</v>
          </cell>
          <cell r="BL9">
            <v>17158</v>
          </cell>
          <cell r="BO9">
            <v>85</v>
          </cell>
          <cell r="BP9">
            <v>2</v>
          </cell>
          <cell r="BQ9">
            <v>120</v>
          </cell>
          <cell r="BR9">
            <v>108</v>
          </cell>
          <cell r="BT9">
            <v>0</v>
          </cell>
          <cell r="BV9">
            <v>0</v>
          </cell>
          <cell r="BX9">
            <v>0</v>
          </cell>
          <cell r="CA9">
            <v>607</v>
          </cell>
          <cell r="CB9">
            <v>27</v>
          </cell>
          <cell r="CD9">
            <v>11</v>
          </cell>
          <cell r="CG9">
            <v>39</v>
          </cell>
          <cell r="CI9">
            <v>1</v>
          </cell>
          <cell r="CJ9">
            <v>1</v>
          </cell>
          <cell r="CK9">
            <v>28747</v>
          </cell>
          <cell r="CL9">
            <v>252</v>
          </cell>
          <cell r="CM9">
            <v>70149</v>
          </cell>
          <cell r="CN9">
            <v>9</v>
          </cell>
          <cell r="CO9">
            <v>7685</v>
          </cell>
          <cell r="CP9">
            <v>0</v>
          </cell>
          <cell r="CQ9">
            <v>1</v>
          </cell>
          <cell r="CR9">
            <v>7</v>
          </cell>
          <cell r="CS9">
            <v>0</v>
          </cell>
          <cell r="CT9">
            <v>0</v>
          </cell>
          <cell r="CV9">
            <v>0</v>
          </cell>
          <cell r="CX9">
            <v>13</v>
          </cell>
          <cell r="CY9">
            <v>3</v>
          </cell>
          <cell r="CZ9">
            <v>0</v>
          </cell>
          <cell r="DA9">
            <v>8</v>
          </cell>
          <cell r="DB9">
            <v>1</v>
          </cell>
          <cell r="DE9">
            <v>0</v>
          </cell>
          <cell r="EH9">
            <v>70178</v>
          </cell>
          <cell r="EI9">
            <v>7260</v>
          </cell>
          <cell r="EX9">
            <v>724391</v>
          </cell>
          <cell r="EY9">
            <v>3484</v>
          </cell>
        </row>
        <row r="10">
          <cell r="B10" t="str">
            <v>Bruntál</v>
          </cell>
        </row>
      </sheetData>
      <sheetData sheetId="1">
        <row r="9">
          <cell r="D9">
            <v>47324</v>
          </cell>
          <cell r="H9">
            <v>229323</v>
          </cell>
          <cell r="I9">
            <v>80048</v>
          </cell>
          <cell r="J9">
            <v>143158</v>
          </cell>
          <cell r="R9">
            <v>548</v>
          </cell>
          <cell r="T9">
            <v>252</v>
          </cell>
          <cell r="U9">
            <v>154129</v>
          </cell>
          <cell r="V9">
            <v>7943</v>
          </cell>
          <cell r="AA9">
            <v>6340</v>
          </cell>
          <cell r="AB9">
            <v>1863</v>
          </cell>
          <cell r="AC9">
            <v>180086</v>
          </cell>
          <cell r="AD9">
            <v>125639</v>
          </cell>
          <cell r="AF9">
            <v>18428</v>
          </cell>
          <cell r="AG9">
            <v>16202</v>
          </cell>
          <cell r="AH9">
            <v>3282</v>
          </cell>
          <cell r="AI9">
            <v>54447</v>
          </cell>
          <cell r="AK9">
            <v>355437</v>
          </cell>
          <cell r="AL9">
            <v>51443</v>
          </cell>
          <cell r="AM9">
            <v>190845</v>
          </cell>
          <cell r="AN9">
            <v>10873</v>
          </cell>
          <cell r="AO9">
            <v>39029</v>
          </cell>
          <cell r="AP9">
            <v>54625</v>
          </cell>
          <cell r="AZ9">
            <v>29123</v>
          </cell>
          <cell r="BA9">
            <v>139141</v>
          </cell>
          <cell r="BD9">
            <v>72</v>
          </cell>
          <cell r="BF9">
            <v>900</v>
          </cell>
          <cell r="BL9">
            <v>295</v>
          </cell>
          <cell r="BO9">
            <v>0</v>
          </cell>
          <cell r="BP9">
            <v>0</v>
          </cell>
          <cell r="BQ9">
            <v>407</v>
          </cell>
          <cell r="BR9">
            <v>180</v>
          </cell>
          <cell r="BT9">
            <v>1</v>
          </cell>
          <cell r="BV9">
            <v>0</v>
          </cell>
          <cell r="BX9">
            <v>0</v>
          </cell>
          <cell r="CA9">
            <v>1651</v>
          </cell>
          <cell r="CB9">
            <v>146</v>
          </cell>
          <cell r="CD9">
            <v>34</v>
          </cell>
          <cell r="CI9">
            <v>6</v>
          </cell>
          <cell r="CJ9">
            <v>6</v>
          </cell>
          <cell r="CK9">
            <v>48062</v>
          </cell>
          <cell r="CL9">
            <v>6832</v>
          </cell>
          <cell r="CM9">
            <v>47769</v>
          </cell>
          <cell r="CN9">
            <v>140</v>
          </cell>
          <cell r="CO9">
            <v>6678</v>
          </cell>
          <cell r="CP9">
            <v>0</v>
          </cell>
          <cell r="CQ9">
            <v>2</v>
          </cell>
          <cell r="CR9">
            <v>370</v>
          </cell>
          <cell r="CS9">
            <v>0</v>
          </cell>
          <cell r="CT9">
            <v>3173</v>
          </cell>
          <cell r="CV9">
            <v>5</v>
          </cell>
          <cell r="CX9">
            <v>21.73</v>
          </cell>
          <cell r="CY9">
            <v>7</v>
          </cell>
          <cell r="CZ9">
            <v>0</v>
          </cell>
          <cell r="DA9">
            <v>8</v>
          </cell>
          <cell r="DB9">
            <v>5.529999999999999</v>
          </cell>
          <cell r="EH9">
            <v>236024</v>
          </cell>
          <cell r="EI9">
            <v>14656</v>
          </cell>
          <cell r="EX9">
            <v>1545790</v>
          </cell>
          <cell r="EY9">
            <v>7943</v>
          </cell>
        </row>
        <row r="10">
          <cell r="A10" t="str">
            <v>01</v>
          </cell>
          <cell r="B10" t="str">
            <v>Břidličná</v>
          </cell>
          <cell r="D10">
            <v>3428</v>
          </cell>
          <cell r="H10">
            <v>11605</v>
          </cell>
          <cell r="I10">
            <v>2851</v>
          </cell>
          <cell r="J10">
            <v>8707</v>
          </cell>
          <cell r="R10">
            <v>7</v>
          </cell>
          <cell r="T10">
            <v>10</v>
          </cell>
          <cell r="U10">
            <v>9084</v>
          </cell>
          <cell r="V10">
            <v>360</v>
          </cell>
          <cell r="AA10">
            <v>412</v>
          </cell>
          <cell r="AB10">
            <v>77</v>
          </cell>
          <cell r="AC10">
            <v>7588</v>
          </cell>
          <cell r="AD10">
            <v>4651</v>
          </cell>
          <cell r="AF10">
            <v>980</v>
          </cell>
          <cell r="AG10">
            <v>701</v>
          </cell>
          <cell r="AH10">
            <v>0</v>
          </cell>
          <cell r="AI10">
            <v>2937</v>
          </cell>
          <cell r="AK10">
            <v>9463</v>
          </cell>
          <cell r="AL10">
            <v>771</v>
          </cell>
          <cell r="AM10">
            <v>6784</v>
          </cell>
          <cell r="AN10">
            <v>244</v>
          </cell>
          <cell r="AO10">
            <v>1058</v>
          </cell>
          <cell r="AP10">
            <v>596</v>
          </cell>
          <cell r="AZ10">
            <v>0</v>
          </cell>
          <cell r="BA10">
            <v>1984</v>
          </cell>
          <cell r="BD10">
            <v>2</v>
          </cell>
          <cell r="BE10">
            <v>116</v>
          </cell>
          <cell r="BF10">
            <v>116</v>
          </cell>
          <cell r="BL10">
            <v>0</v>
          </cell>
          <cell r="BO10">
            <v>0</v>
          </cell>
          <cell r="BP10">
            <v>0</v>
          </cell>
          <cell r="BQ10">
            <v>27</v>
          </cell>
          <cell r="BR10">
            <v>0</v>
          </cell>
          <cell r="BT10">
            <v>0</v>
          </cell>
          <cell r="BV10">
            <v>0</v>
          </cell>
          <cell r="BX10">
            <v>0</v>
          </cell>
          <cell r="CA10">
            <v>173</v>
          </cell>
          <cell r="CB10">
            <v>30</v>
          </cell>
          <cell r="CD10">
            <v>3</v>
          </cell>
          <cell r="CG10">
            <v>30</v>
          </cell>
          <cell r="CI10">
            <v>1</v>
          </cell>
          <cell r="CJ10">
            <v>1</v>
          </cell>
          <cell r="CK10">
            <v>5228</v>
          </cell>
          <cell r="CL10">
            <v>0</v>
          </cell>
          <cell r="CM10">
            <v>2316</v>
          </cell>
          <cell r="CN10">
            <v>0</v>
          </cell>
          <cell r="CO10">
            <v>621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V10">
            <v>0</v>
          </cell>
          <cell r="CX10">
            <v>1</v>
          </cell>
          <cell r="CY10">
            <v>0</v>
          </cell>
          <cell r="CZ10">
            <v>0</v>
          </cell>
          <cell r="DA10">
            <v>0</v>
          </cell>
          <cell r="DB10">
            <v>1</v>
          </cell>
          <cell r="DE10">
            <v>0</v>
          </cell>
          <cell r="EH10">
            <v>7000</v>
          </cell>
          <cell r="EI10">
            <v>0</v>
          </cell>
          <cell r="EX10">
            <v>52000</v>
          </cell>
          <cell r="EY10">
            <v>360</v>
          </cell>
        </row>
        <row r="11">
          <cell r="A11" t="str">
            <v>02</v>
          </cell>
          <cell r="B11" t="str">
            <v>Horní Benešov</v>
          </cell>
          <cell r="D11">
            <v>2307</v>
          </cell>
          <cell r="H11">
            <v>14074</v>
          </cell>
          <cell r="I11">
            <v>4482</v>
          </cell>
          <cell r="J11">
            <v>9500</v>
          </cell>
          <cell r="R11">
            <v>0</v>
          </cell>
          <cell r="T11">
            <v>13</v>
          </cell>
          <cell r="U11">
            <v>9500</v>
          </cell>
          <cell r="V11">
            <v>590</v>
          </cell>
          <cell r="AA11">
            <v>270</v>
          </cell>
          <cell r="AB11">
            <v>107</v>
          </cell>
          <cell r="AC11">
            <v>12602</v>
          </cell>
          <cell r="AD11">
            <v>9123</v>
          </cell>
          <cell r="AF11">
            <v>2124</v>
          </cell>
          <cell r="AG11">
            <v>3163</v>
          </cell>
          <cell r="AH11">
            <v>175</v>
          </cell>
          <cell r="AI11">
            <v>3479</v>
          </cell>
          <cell r="AK11">
            <v>10049</v>
          </cell>
          <cell r="AL11">
            <v>863</v>
          </cell>
          <cell r="AM11">
            <v>6268</v>
          </cell>
          <cell r="AN11">
            <v>562</v>
          </cell>
          <cell r="AO11">
            <v>1829</v>
          </cell>
          <cell r="AP11">
            <v>515</v>
          </cell>
          <cell r="AZ11">
            <v>216</v>
          </cell>
          <cell r="BA11">
            <v>3037</v>
          </cell>
          <cell r="BD11">
            <v>0</v>
          </cell>
          <cell r="BE11">
            <v>227</v>
          </cell>
          <cell r="BF11">
            <v>219</v>
          </cell>
          <cell r="BL11">
            <v>0</v>
          </cell>
          <cell r="BO11">
            <v>0</v>
          </cell>
          <cell r="BP11">
            <v>0</v>
          </cell>
          <cell r="BQ11">
            <v>34</v>
          </cell>
          <cell r="BR11">
            <v>4</v>
          </cell>
          <cell r="BT11">
            <v>0</v>
          </cell>
          <cell r="BV11">
            <v>0</v>
          </cell>
          <cell r="BX11">
            <v>0</v>
          </cell>
          <cell r="CA11">
            <v>255</v>
          </cell>
          <cell r="CB11">
            <v>30</v>
          </cell>
          <cell r="CD11">
            <v>3</v>
          </cell>
          <cell r="CG11">
            <v>32</v>
          </cell>
          <cell r="CI11">
            <v>1</v>
          </cell>
          <cell r="CJ11">
            <v>1</v>
          </cell>
          <cell r="CK11">
            <v>9159</v>
          </cell>
          <cell r="CL11">
            <v>1</v>
          </cell>
          <cell r="CM11">
            <v>2416</v>
          </cell>
          <cell r="CN11">
            <v>0</v>
          </cell>
          <cell r="CO11">
            <v>1063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X11">
            <v>1.7</v>
          </cell>
          <cell r="CY11">
            <v>0</v>
          </cell>
          <cell r="CZ11">
            <v>0</v>
          </cell>
          <cell r="DA11">
            <v>0</v>
          </cell>
          <cell r="DB11">
            <v>1.5</v>
          </cell>
          <cell r="DE11">
            <v>0</v>
          </cell>
          <cell r="EH11">
            <v>7000</v>
          </cell>
          <cell r="EI11">
            <v>0</v>
          </cell>
          <cell r="EX11">
            <v>66358</v>
          </cell>
          <cell r="EY11">
            <v>590</v>
          </cell>
        </row>
        <row r="12">
          <cell r="A12" t="str">
            <v>03</v>
          </cell>
          <cell r="B12" t="str">
            <v>Krnov</v>
          </cell>
          <cell r="D12">
            <v>24195</v>
          </cell>
          <cell r="H12">
            <v>116053</v>
          </cell>
          <cell r="I12">
            <v>45454</v>
          </cell>
          <cell r="J12">
            <v>65670</v>
          </cell>
          <cell r="R12">
            <v>279</v>
          </cell>
          <cell r="T12">
            <v>130</v>
          </cell>
          <cell r="U12">
            <v>57200</v>
          </cell>
          <cell r="V12">
            <v>4214</v>
          </cell>
          <cell r="AA12">
            <v>3519</v>
          </cell>
          <cell r="AB12">
            <v>1028</v>
          </cell>
          <cell r="AC12">
            <v>108759</v>
          </cell>
          <cell r="AD12">
            <v>73723</v>
          </cell>
          <cell r="AF12">
            <v>10576</v>
          </cell>
          <cell r="AG12">
            <v>4811</v>
          </cell>
          <cell r="AH12">
            <v>2606</v>
          </cell>
          <cell r="AI12">
            <v>35036</v>
          </cell>
          <cell r="AK12">
            <v>216872</v>
          </cell>
          <cell r="AL12">
            <v>38485</v>
          </cell>
          <cell r="AM12">
            <v>106347</v>
          </cell>
          <cell r="AN12">
            <v>7617</v>
          </cell>
          <cell r="AO12">
            <v>25073</v>
          </cell>
          <cell r="AP12">
            <v>30983</v>
          </cell>
          <cell r="AZ12">
            <v>21495</v>
          </cell>
          <cell r="BA12">
            <v>84180</v>
          </cell>
          <cell r="BD12">
            <v>46</v>
          </cell>
          <cell r="BE12">
            <v>323</v>
          </cell>
          <cell r="BF12">
            <v>294</v>
          </cell>
          <cell r="BL12">
            <v>0</v>
          </cell>
          <cell r="BO12">
            <v>0</v>
          </cell>
          <cell r="BP12">
            <v>0</v>
          </cell>
          <cell r="BQ12">
            <v>222</v>
          </cell>
          <cell r="BR12">
            <v>112</v>
          </cell>
          <cell r="BT12">
            <v>1</v>
          </cell>
          <cell r="BV12">
            <v>0</v>
          </cell>
          <cell r="BX12">
            <v>0</v>
          </cell>
          <cell r="CA12">
            <v>500</v>
          </cell>
          <cell r="CB12">
            <v>30</v>
          </cell>
          <cell r="CD12">
            <v>12</v>
          </cell>
          <cell r="CG12">
            <v>42</v>
          </cell>
          <cell r="CI12">
            <v>1</v>
          </cell>
          <cell r="CJ12">
            <v>1</v>
          </cell>
          <cell r="CK12">
            <v>21728</v>
          </cell>
          <cell r="CL12">
            <v>6425</v>
          </cell>
          <cell r="CM12">
            <v>30885</v>
          </cell>
          <cell r="CN12">
            <v>137</v>
          </cell>
          <cell r="CO12">
            <v>4151</v>
          </cell>
          <cell r="CP12">
            <v>0</v>
          </cell>
          <cell r="CQ12">
            <v>2</v>
          </cell>
          <cell r="CR12">
            <v>370</v>
          </cell>
          <cell r="CS12">
            <v>0</v>
          </cell>
          <cell r="CT12">
            <v>3173</v>
          </cell>
          <cell r="CV12">
            <v>0</v>
          </cell>
          <cell r="CX12">
            <v>11.03</v>
          </cell>
          <cell r="CY12">
            <v>5</v>
          </cell>
          <cell r="CZ12">
            <v>0</v>
          </cell>
          <cell r="DA12">
            <v>3</v>
          </cell>
          <cell r="DB12">
            <v>2.03</v>
          </cell>
          <cell r="DE12">
            <v>0</v>
          </cell>
          <cell r="EH12">
            <v>129561</v>
          </cell>
          <cell r="EI12">
            <v>14656</v>
          </cell>
          <cell r="EX12">
            <v>858092</v>
          </cell>
          <cell r="EY12">
            <v>4214</v>
          </cell>
        </row>
        <row r="13">
          <cell r="A13" t="str">
            <v>04</v>
          </cell>
          <cell r="B13" t="str">
            <v>Město Albrechtice</v>
          </cell>
          <cell r="D13">
            <v>3509</v>
          </cell>
          <cell r="H13">
            <v>17691</v>
          </cell>
          <cell r="I13">
            <v>4471</v>
          </cell>
          <cell r="J13">
            <v>13199</v>
          </cell>
          <cell r="R13">
            <v>21</v>
          </cell>
          <cell r="T13">
            <v>4</v>
          </cell>
          <cell r="U13">
            <v>16150</v>
          </cell>
          <cell r="V13">
            <v>445</v>
          </cell>
          <cell r="AA13">
            <v>377</v>
          </cell>
          <cell r="AB13">
            <v>109</v>
          </cell>
          <cell r="AC13">
            <v>2974</v>
          </cell>
          <cell r="AD13">
            <v>2974</v>
          </cell>
          <cell r="AF13">
            <v>108</v>
          </cell>
          <cell r="AG13">
            <v>236</v>
          </cell>
          <cell r="AH13">
            <v>0</v>
          </cell>
          <cell r="AI13">
            <v>0</v>
          </cell>
          <cell r="AK13">
            <v>14846</v>
          </cell>
          <cell r="AL13">
            <v>583</v>
          </cell>
          <cell r="AM13">
            <v>11166</v>
          </cell>
          <cell r="AN13">
            <v>224</v>
          </cell>
          <cell r="AO13">
            <v>1416</v>
          </cell>
          <cell r="AP13">
            <v>1457</v>
          </cell>
          <cell r="AZ13">
            <v>0</v>
          </cell>
          <cell r="BA13">
            <v>1543</v>
          </cell>
          <cell r="BD13">
            <v>4</v>
          </cell>
          <cell r="BE13">
            <v>16</v>
          </cell>
          <cell r="BF13">
            <v>16</v>
          </cell>
          <cell r="BL13">
            <v>0</v>
          </cell>
          <cell r="BO13">
            <v>0</v>
          </cell>
          <cell r="BP13">
            <v>0</v>
          </cell>
          <cell r="BQ13">
            <v>10</v>
          </cell>
          <cell r="BR13">
            <v>0</v>
          </cell>
          <cell r="BT13">
            <v>0</v>
          </cell>
          <cell r="BV13">
            <v>0</v>
          </cell>
          <cell r="BX13">
            <v>0</v>
          </cell>
          <cell r="CA13">
            <v>105</v>
          </cell>
          <cell r="CB13">
            <v>2</v>
          </cell>
          <cell r="CD13">
            <v>2</v>
          </cell>
          <cell r="CG13">
            <v>20</v>
          </cell>
          <cell r="CI13">
            <v>1</v>
          </cell>
          <cell r="CJ13">
            <v>1</v>
          </cell>
          <cell r="CK13">
            <v>6329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5</v>
          </cell>
          <cell r="CX13">
            <v>1</v>
          </cell>
          <cell r="CY13">
            <v>0</v>
          </cell>
          <cell r="CZ13">
            <v>0</v>
          </cell>
          <cell r="DA13">
            <v>1</v>
          </cell>
          <cell r="DB13">
            <v>0</v>
          </cell>
          <cell r="DE13">
            <v>0</v>
          </cell>
          <cell r="EH13">
            <v>5400</v>
          </cell>
          <cell r="EI13">
            <v>0</v>
          </cell>
          <cell r="EX13">
            <v>75400</v>
          </cell>
          <cell r="EY13">
            <v>445</v>
          </cell>
        </row>
        <row r="14">
          <cell r="A14" t="str">
            <v>05</v>
          </cell>
          <cell r="B14" t="str">
            <v>Rýmařov</v>
          </cell>
          <cell r="D14">
            <v>8485</v>
          </cell>
          <cell r="H14">
            <v>34819</v>
          </cell>
          <cell r="I14">
            <v>11169</v>
          </cell>
          <cell r="J14">
            <v>22935</v>
          </cell>
          <cell r="R14">
            <v>110</v>
          </cell>
          <cell r="T14">
            <v>59</v>
          </cell>
          <cell r="U14">
            <v>29308</v>
          </cell>
          <cell r="V14">
            <v>1446</v>
          </cell>
          <cell r="AA14">
            <v>1016</v>
          </cell>
          <cell r="AB14">
            <v>292</v>
          </cell>
          <cell r="AC14">
            <v>30669</v>
          </cell>
          <cell r="AD14">
            <v>23042</v>
          </cell>
          <cell r="AF14">
            <v>4473</v>
          </cell>
          <cell r="AG14">
            <v>6452</v>
          </cell>
          <cell r="AH14">
            <v>338</v>
          </cell>
          <cell r="AI14">
            <v>7627</v>
          </cell>
          <cell r="AK14">
            <v>50504</v>
          </cell>
          <cell r="AL14">
            <v>5376</v>
          </cell>
          <cell r="AM14">
            <v>27439</v>
          </cell>
          <cell r="AN14">
            <v>998</v>
          </cell>
          <cell r="AO14">
            <v>3277</v>
          </cell>
          <cell r="AP14">
            <v>13358</v>
          </cell>
          <cell r="AZ14">
            <v>5468</v>
          </cell>
          <cell r="BA14">
            <v>15935</v>
          </cell>
          <cell r="BD14">
            <v>15</v>
          </cell>
          <cell r="BE14">
            <v>179</v>
          </cell>
          <cell r="BF14">
            <v>179</v>
          </cell>
          <cell r="BL14">
            <v>0</v>
          </cell>
          <cell r="BO14">
            <v>0</v>
          </cell>
          <cell r="BP14">
            <v>0</v>
          </cell>
          <cell r="BQ14">
            <v>77</v>
          </cell>
          <cell r="BR14">
            <v>43</v>
          </cell>
          <cell r="BT14">
            <v>0</v>
          </cell>
          <cell r="BV14">
            <v>0</v>
          </cell>
          <cell r="BX14">
            <v>0</v>
          </cell>
          <cell r="CA14">
            <v>438</v>
          </cell>
          <cell r="CB14">
            <v>40</v>
          </cell>
          <cell r="CD14">
            <v>10</v>
          </cell>
          <cell r="CG14">
            <v>34</v>
          </cell>
          <cell r="CI14">
            <v>1</v>
          </cell>
          <cell r="CJ14">
            <v>1</v>
          </cell>
          <cell r="CK14">
            <v>3364</v>
          </cell>
          <cell r="CL14">
            <v>406</v>
          </cell>
          <cell r="CM14">
            <v>6874</v>
          </cell>
          <cell r="CN14">
            <v>3</v>
          </cell>
          <cell r="CO14">
            <v>753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0</v>
          </cell>
          <cell r="CX14">
            <v>4</v>
          </cell>
          <cell r="CY14">
            <v>2</v>
          </cell>
          <cell r="CZ14">
            <v>0</v>
          </cell>
          <cell r="DA14">
            <v>2</v>
          </cell>
          <cell r="DB14">
            <v>0</v>
          </cell>
          <cell r="DE14">
            <v>0</v>
          </cell>
          <cell r="EH14">
            <v>51786</v>
          </cell>
          <cell r="EI14">
            <v>0</v>
          </cell>
          <cell r="EX14">
            <v>303663</v>
          </cell>
          <cell r="EY14">
            <v>1446</v>
          </cell>
        </row>
        <row r="15">
          <cell r="A15" t="str">
            <v>06</v>
          </cell>
          <cell r="B15" t="str">
            <v>Vrbno pod Pradědem</v>
          </cell>
          <cell r="D15">
            <v>5400</v>
          </cell>
          <cell r="H15">
            <v>35081</v>
          </cell>
          <cell r="I15">
            <v>11621</v>
          </cell>
          <cell r="J15">
            <v>23147</v>
          </cell>
          <cell r="R15">
            <v>131</v>
          </cell>
          <cell r="T15">
            <v>36</v>
          </cell>
          <cell r="U15">
            <v>32887</v>
          </cell>
          <cell r="V15">
            <v>888</v>
          </cell>
          <cell r="AA15">
            <v>746</v>
          </cell>
          <cell r="AB15">
            <v>250</v>
          </cell>
          <cell r="AC15">
            <v>17494</v>
          </cell>
          <cell r="AD15">
            <v>12126</v>
          </cell>
          <cell r="AF15">
            <v>167</v>
          </cell>
          <cell r="AG15">
            <v>839</v>
          </cell>
          <cell r="AH15">
            <v>163</v>
          </cell>
          <cell r="AI15">
            <v>5368</v>
          </cell>
          <cell r="AK15">
            <v>53703</v>
          </cell>
          <cell r="AL15">
            <v>5365</v>
          </cell>
          <cell r="AM15">
            <v>32841</v>
          </cell>
          <cell r="AN15">
            <v>1228</v>
          </cell>
          <cell r="AO15">
            <v>6376</v>
          </cell>
          <cell r="AP15">
            <v>7716</v>
          </cell>
          <cell r="AZ15">
            <v>1944</v>
          </cell>
          <cell r="BA15">
            <v>32462</v>
          </cell>
          <cell r="BD15">
            <v>5</v>
          </cell>
          <cell r="BE15">
            <v>81</v>
          </cell>
          <cell r="BF15">
            <v>76</v>
          </cell>
          <cell r="BL15">
            <v>295</v>
          </cell>
          <cell r="BO15">
            <v>0</v>
          </cell>
          <cell r="BP15">
            <v>0</v>
          </cell>
          <cell r="BQ15">
            <v>37</v>
          </cell>
          <cell r="BR15">
            <v>21</v>
          </cell>
          <cell r="BT15">
            <v>0</v>
          </cell>
          <cell r="BV15">
            <v>0</v>
          </cell>
          <cell r="BX15">
            <v>0</v>
          </cell>
          <cell r="CA15">
            <v>180</v>
          </cell>
          <cell r="CB15">
            <v>14</v>
          </cell>
          <cell r="CD15">
            <v>4</v>
          </cell>
          <cell r="CG15">
            <v>33</v>
          </cell>
          <cell r="CI15">
            <v>1</v>
          </cell>
          <cell r="CJ15">
            <v>1</v>
          </cell>
          <cell r="CK15">
            <v>2254</v>
          </cell>
          <cell r="CL15">
            <v>0</v>
          </cell>
          <cell r="CM15">
            <v>5278</v>
          </cell>
          <cell r="CN15">
            <v>0</v>
          </cell>
          <cell r="CO15">
            <v>90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0</v>
          </cell>
          <cell r="CX15">
            <v>3</v>
          </cell>
          <cell r="CY15">
            <v>0</v>
          </cell>
          <cell r="CZ15">
            <v>0</v>
          </cell>
          <cell r="DA15">
            <v>2</v>
          </cell>
          <cell r="DB15">
            <v>1</v>
          </cell>
          <cell r="DE15">
            <v>0</v>
          </cell>
          <cell r="EH15">
            <v>35277</v>
          </cell>
          <cell r="EI15">
            <v>0</v>
          </cell>
          <cell r="EX15">
            <v>190277</v>
          </cell>
          <cell r="EY15">
            <v>888</v>
          </cell>
        </row>
      </sheetData>
      <sheetData sheetId="2">
        <row r="9">
          <cell r="D9">
            <v>24014</v>
          </cell>
          <cell r="H9">
            <v>119406</v>
          </cell>
          <cell r="I9">
            <v>25916</v>
          </cell>
          <cell r="J9">
            <v>93298</v>
          </cell>
          <cell r="R9">
            <v>7</v>
          </cell>
          <cell r="T9">
            <v>16</v>
          </cell>
          <cell r="U9">
            <v>116916</v>
          </cell>
          <cell r="V9">
            <v>1596</v>
          </cell>
          <cell r="AA9">
            <v>1250</v>
          </cell>
          <cell r="AB9">
            <v>411</v>
          </cell>
          <cell r="AC9">
            <v>10457</v>
          </cell>
          <cell r="AD9">
            <v>10093</v>
          </cell>
          <cell r="AF9">
            <v>1459</v>
          </cell>
          <cell r="AG9">
            <v>250</v>
          </cell>
          <cell r="AH9">
            <v>0</v>
          </cell>
          <cell r="AI9">
            <v>364</v>
          </cell>
          <cell r="AK9">
            <v>36012</v>
          </cell>
          <cell r="AL9">
            <v>2164</v>
          </cell>
          <cell r="AM9">
            <v>24284</v>
          </cell>
          <cell r="AN9">
            <v>994</v>
          </cell>
          <cell r="AO9">
            <v>4309</v>
          </cell>
          <cell r="AP9">
            <v>4210</v>
          </cell>
          <cell r="AZ9">
            <v>23</v>
          </cell>
          <cell r="BA9">
            <v>1534</v>
          </cell>
          <cell r="BD9">
            <v>244</v>
          </cell>
          <cell r="BF9">
            <v>317</v>
          </cell>
          <cell r="BL9">
            <v>0</v>
          </cell>
          <cell r="BO9">
            <v>0</v>
          </cell>
          <cell r="BP9">
            <v>0</v>
          </cell>
          <cell r="BQ9">
            <v>20</v>
          </cell>
          <cell r="BR9">
            <v>0</v>
          </cell>
          <cell r="BT9">
            <v>0</v>
          </cell>
          <cell r="BV9">
            <v>0</v>
          </cell>
          <cell r="BX9">
            <v>0</v>
          </cell>
          <cell r="CA9">
            <v>1644</v>
          </cell>
          <cell r="CB9">
            <v>171</v>
          </cell>
          <cell r="CD9">
            <v>45</v>
          </cell>
          <cell r="CI9">
            <v>11</v>
          </cell>
          <cell r="CJ9">
            <v>10</v>
          </cell>
          <cell r="CK9">
            <v>9716</v>
          </cell>
          <cell r="CL9">
            <v>2</v>
          </cell>
          <cell r="CM9">
            <v>253</v>
          </cell>
          <cell r="CN9">
            <v>0</v>
          </cell>
          <cell r="CO9">
            <v>111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V9">
            <v>0</v>
          </cell>
          <cell r="CX9">
            <v>0.21000000000000002</v>
          </cell>
          <cell r="EH9">
            <v>10292</v>
          </cell>
          <cell r="EI9">
            <v>0</v>
          </cell>
          <cell r="EX9">
            <v>200552</v>
          </cell>
          <cell r="EY9">
            <v>1596</v>
          </cell>
        </row>
        <row r="10">
          <cell r="A10">
            <v>1</v>
          </cell>
          <cell r="B10" t="str">
            <v>Andělská Hora</v>
          </cell>
          <cell r="D10">
            <v>384</v>
          </cell>
          <cell r="H10">
            <v>2677</v>
          </cell>
          <cell r="I10">
            <v>607</v>
          </cell>
          <cell r="J10">
            <v>2068</v>
          </cell>
          <cell r="R10">
            <v>0</v>
          </cell>
          <cell r="T10">
            <v>0</v>
          </cell>
          <cell r="U10">
            <v>2677</v>
          </cell>
          <cell r="V10">
            <v>13</v>
          </cell>
          <cell r="AA10">
            <v>50</v>
          </cell>
          <cell r="AB10">
            <v>23</v>
          </cell>
          <cell r="AC10">
            <v>544</v>
          </cell>
          <cell r="AD10">
            <v>544</v>
          </cell>
          <cell r="AF10">
            <v>157</v>
          </cell>
          <cell r="AG10">
            <v>0</v>
          </cell>
          <cell r="AH10">
            <v>0</v>
          </cell>
          <cell r="AI10">
            <v>0</v>
          </cell>
          <cell r="AK10">
            <v>610</v>
          </cell>
          <cell r="AL10">
            <v>164</v>
          </cell>
          <cell r="AM10">
            <v>226</v>
          </cell>
          <cell r="AN10">
            <v>99</v>
          </cell>
          <cell r="AO10">
            <v>121</v>
          </cell>
          <cell r="AP10">
            <v>0</v>
          </cell>
          <cell r="AZ10">
            <v>0</v>
          </cell>
          <cell r="BA10">
            <v>0</v>
          </cell>
          <cell r="BD10">
            <v>0</v>
          </cell>
          <cell r="BE10">
            <v>8</v>
          </cell>
          <cell r="BF10">
            <v>8</v>
          </cell>
          <cell r="BL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T10">
            <v>0</v>
          </cell>
          <cell r="BV10">
            <v>0</v>
          </cell>
          <cell r="BX10">
            <v>0</v>
          </cell>
          <cell r="CA10">
            <v>60</v>
          </cell>
          <cell r="CB10">
            <v>10</v>
          </cell>
          <cell r="CD10">
            <v>1</v>
          </cell>
          <cell r="CG10">
            <v>4</v>
          </cell>
          <cell r="CI10">
            <v>1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V10">
            <v>0</v>
          </cell>
          <cell r="CX10">
            <v>0</v>
          </cell>
          <cell r="DE10">
            <v>0</v>
          </cell>
          <cell r="EH10">
            <v>0</v>
          </cell>
          <cell r="EI10">
            <v>0</v>
          </cell>
          <cell r="EX10">
            <v>2000</v>
          </cell>
          <cell r="EY10">
            <v>13</v>
          </cell>
        </row>
        <row r="11">
          <cell r="A11">
            <v>2</v>
          </cell>
          <cell r="B11" t="str">
            <v>Bílčice</v>
          </cell>
          <cell r="D11">
            <v>231</v>
          </cell>
          <cell r="H11">
            <v>2039</v>
          </cell>
          <cell r="I11">
            <v>462</v>
          </cell>
          <cell r="J11">
            <v>1574</v>
          </cell>
          <cell r="R11">
            <v>1</v>
          </cell>
          <cell r="T11">
            <v>0</v>
          </cell>
          <cell r="U11">
            <v>2039</v>
          </cell>
          <cell r="V11">
            <v>22</v>
          </cell>
          <cell r="AA11">
            <v>27</v>
          </cell>
          <cell r="AB11">
            <v>10</v>
          </cell>
          <cell r="AC11">
            <v>416</v>
          </cell>
          <cell r="AD11">
            <v>416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K11">
            <v>2222</v>
          </cell>
          <cell r="AL11">
            <v>141</v>
          </cell>
          <cell r="AM11">
            <v>1403</v>
          </cell>
          <cell r="AN11">
            <v>85</v>
          </cell>
          <cell r="AO11">
            <v>456</v>
          </cell>
          <cell r="AP11">
            <v>137</v>
          </cell>
          <cell r="AZ11">
            <v>0</v>
          </cell>
          <cell r="BA11">
            <v>0</v>
          </cell>
          <cell r="BD11">
            <v>0</v>
          </cell>
          <cell r="BE11">
            <v>0</v>
          </cell>
          <cell r="BF11">
            <v>0</v>
          </cell>
          <cell r="BL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T11">
            <v>0</v>
          </cell>
          <cell r="BV11">
            <v>0</v>
          </cell>
          <cell r="BX11">
            <v>0</v>
          </cell>
          <cell r="CA11">
            <v>30</v>
          </cell>
          <cell r="CB11">
            <v>1</v>
          </cell>
          <cell r="CD11">
            <v>0</v>
          </cell>
          <cell r="CG11">
            <v>2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X11">
            <v>0</v>
          </cell>
          <cell r="DE11">
            <v>0</v>
          </cell>
          <cell r="EH11">
            <v>0</v>
          </cell>
          <cell r="EI11">
            <v>0</v>
          </cell>
          <cell r="EX11">
            <v>3000</v>
          </cell>
          <cell r="EY11">
            <v>22</v>
          </cell>
        </row>
        <row r="12">
          <cell r="A12">
            <v>3</v>
          </cell>
          <cell r="B12" t="str">
            <v>Bohušov</v>
          </cell>
          <cell r="D12">
            <v>420</v>
          </cell>
          <cell r="H12">
            <v>2490</v>
          </cell>
          <cell r="I12">
            <v>534</v>
          </cell>
          <cell r="J12">
            <v>1885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Z12">
            <v>0</v>
          </cell>
          <cell r="BA12">
            <v>0</v>
          </cell>
          <cell r="BD12">
            <v>0</v>
          </cell>
          <cell r="BE12">
            <v>0</v>
          </cell>
          <cell r="BF12">
            <v>0</v>
          </cell>
          <cell r="BL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T12">
            <v>0</v>
          </cell>
          <cell r="BV12">
            <v>0</v>
          </cell>
          <cell r="BX12">
            <v>0</v>
          </cell>
          <cell r="CA12">
            <v>0</v>
          </cell>
          <cell r="CB12">
            <v>0</v>
          </cell>
          <cell r="CD12">
            <v>0</v>
          </cell>
          <cell r="CG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0</v>
          </cell>
          <cell r="CX12">
            <v>0</v>
          </cell>
          <cell r="DE12">
            <v>0</v>
          </cell>
          <cell r="EH12">
            <v>0</v>
          </cell>
          <cell r="EI12">
            <v>0</v>
          </cell>
          <cell r="EX12">
            <v>0</v>
          </cell>
          <cell r="EY12">
            <v>0</v>
          </cell>
        </row>
        <row r="13">
          <cell r="A13">
            <v>4</v>
          </cell>
          <cell r="B13" t="str">
            <v>Brantice</v>
          </cell>
          <cell r="D13">
            <v>1384</v>
          </cell>
          <cell r="H13">
            <v>2056</v>
          </cell>
          <cell r="I13">
            <v>317</v>
          </cell>
          <cell r="J13">
            <v>1737</v>
          </cell>
          <cell r="R13">
            <v>0</v>
          </cell>
          <cell r="T13">
            <v>0</v>
          </cell>
          <cell r="U13">
            <v>2056</v>
          </cell>
          <cell r="V13">
            <v>32</v>
          </cell>
          <cell r="AA13">
            <v>24</v>
          </cell>
          <cell r="AB13">
            <v>4</v>
          </cell>
          <cell r="AC13">
            <v>244</v>
          </cell>
          <cell r="AD13">
            <v>244</v>
          </cell>
          <cell r="AF13">
            <v>28</v>
          </cell>
          <cell r="AG13">
            <v>0</v>
          </cell>
          <cell r="AH13">
            <v>0</v>
          </cell>
          <cell r="AI13">
            <v>0</v>
          </cell>
          <cell r="AK13">
            <v>1617</v>
          </cell>
          <cell r="AL13">
            <v>145</v>
          </cell>
          <cell r="AM13">
            <v>1378</v>
          </cell>
          <cell r="AN13">
            <v>15</v>
          </cell>
          <cell r="AO13">
            <v>79</v>
          </cell>
          <cell r="AP13">
            <v>0</v>
          </cell>
          <cell r="AZ13">
            <v>0</v>
          </cell>
          <cell r="BA13">
            <v>0</v>
          </cell>
          <cell r="BD13">
            <v>0</v>
          </cell>
          <cell r="BE13">
            <v>0</v>
          </cell>
          <cell r="BF13">
            <v>0</v>
          </cell>
          <cell r="BL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0</v>
          </cell>
          <cell r="BV13">
            <v>0</v>
          </cell>
          <cell r="BX13">
            <v>0</v>
          </cell>
          <cell r="CA13">
            <v>108</v>
          </cell>
          <cell r="CB13">
            <v>4</v>
          </cell>
          <cell r="CD13">
            <v>1</v>
          </cell>
          <cell r="CG13">
            <v>2</v>
          </cell>
          <cell r="CI13">
            <v>1</v>
          </cell>
          <cell r="CJ13">
            <v>1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0</v>
          </cell>
          <cell r="CX13">
            <v>0</v>
          </cell>
          <cell r="DE13">
            <v>0</v>
          </cell>
          <cell r="EH13">
            <v>0</v>
          </cell>
          <cell r="EI13">
            <v>0</v>
          </cell>
          <cell r="EX13">
            <v>4000</v>
          </cell>
          <cell r="EY13">
            <v>32</v>
          </cell>
        </row>
        <row r="14">
          <cell r="A14">
            <v>5</v>
          </cell>
          <cell r="B14" t="str">
            <v>Dívčí Hrad</v>
          </cell>
          <cell r="D14">
            <v>297</v>
          </cell>
          <cell r="H14">
            <v>3037</v>
          </cell>
          <cell r="I14">
            <v>622</v>
          </cell>
          <cell r="J14">
            <v>2413</v>
          </cell>
          <cell r="R14">
            <v>0</v>
          </cell>
          <cell r="T14">
            <v>0</v>
          </cell>
          <cell r="U14">
            <v>3037</v>
          </cell>
          <cell r="V14">
            <v>18</v>
          </cell>
          <cell r="AA14">
            <v>13</v>
          </cell>
          <cell r="AB14">
            <v>0</v>
          </cell>
          <cell r="AC14">
            <v>70</v>
          </cell>
          <cell r="AD14">
            <v>70</v>
          </cell>
          <cell r="AF14">
            <v>16</v>
          </cell>
          <cell r="AG14">
            <v>0</v>
          </cell>
          <cell r="AH14">
            <v>0</v>
          </cell>
          <cell r="AI14">
            <v>0</v>
          </cell>
          <cell r="AK14">
            <v>303</v>
          </cell>
          <cell r="AL14">
            <v>73</v>
          </cell>
          <cell r="AM14">
            <v>230</v>
          </cell>
          <cell r="AN14">
            <v>0</v>
          </cell>
          <cell r="AO14">
            <v>0</v>
          </cell>
          <cell r="AP14">
            <v>0</v>
          </cell>
          <cell r="AZ14">
            <v>0</v>
          </cell>
          <cell r="BA14">
            <v>0</v>
          </cell>
          <cell r="BD14">
            <v>0</v>
          </cell>
          <cell r="BE14">
            <v>0</v>
          </cell>
          <cell r="BF14">
            <v>0</v>
          </cell>
          <cell r="BL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T14">
            <v>0</v>
          </cell>
          <cell r="BV14">
            <v>0</v>
          </cell>
          <cell r="BX14">
            <v>0</v>
          </cell>
          <cell r="CA14">
            <v>20</v>
          </cell>
          <cell r="CB14">
            <v>8</v>
          </cell>
          <cell r="CD14">
            <v>2</v>
          </cell>
          <cell r="CG14">
            <v>2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0</v>
          </cell>
          <cell r="CX14">
            <v>0</v>
          </cell>
          <cell r="DE14">
            <v>0</v>
          </cell>
          <cell r="EH14">
            <v>0</v>
          </cell>
          <cell r="EI14">
            <v>0</v>
          </cell>
          <cell r="EX14">
            <v>2740</v>
          </cell>
          <cell r="EY14">
            <v>18</v>
          </cell>
        </row>
        <row r="15">
          <cell r="A15">
            <v>6</v>
          </cell>
          <cell r="B15" t="str">
            <v>Dolní Moravice</v>
          </cell>
          <cell r="D15">
            <v>394</v>
          </cell>
          <cell r="H15">
            <v>0</v>
          </cell>
          <cell r="I15">
            <v>0</v>
          </cell>
          <cell r="J15">
            <v>0</v>
          </cell>
          <cell r="R15">
            <v>0</v>
          </cell>
          <cell r="T15">
            <v>0</v>
          </cell>
          <cell r="U15">
            <v>0</v>
          </cell>
          <cell r="V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Z15">
            <v>0</v>
          </cell>
          <cell r="BA15">
            <v>0</v>
          </cell>
          <cell r="BD15">
            <v>0</v>
          </cell>
          <cell r="BE15">
            <v>0</v>
          </cell>
          <cell r="BF15">
            <v>0</v>
          </cell>
          <cell r="BL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CA15">
            <v>0</v>
          </cell>
          <cell r="CB15">
            <v>0</v>
          </cell>
          <cell r="CD15">
            <v>0</v>
          </cell>
          <cell r="CG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0</v>
          </cell>
          <cell r="CX15">
            <v>0</v>
          </cell>
          <cell r="DE15">
            <v>0</v>
          </cell>
          <cell r="EH15">
            <v>0</v>
          </cell>
          <cell r="EI15">
            <v>0</v>
          </cell>
          <cell r="EX15">
            <v>0</v>
          </cell>
          <cell r="EY15">
            <v>0</v>
          </cell>
        </row>
        <row r="16">
          <cell r="A16">
            <v>7</v>
          </cell>
          <cell r="B16" t="str">
            <v>Dvorce</v>
          </cell>
          <cell r="D16">
            <v>1368</v>
          </cell>
          <cell r="H16">
            <v>8061</v>
          </cell>
          <cell r="I16">
            <v>2187</v>
          </cell>
          <cell r="J16">
            <v>5867</v>
          </cell>
          <cell r="R16">
            <v>0</v>
          </cell>
          <cell r="T16">
            <v>6</v>
          </cell>
          <cell r="U16">
            <v>8061</v>
          </cell>
          <cell r="V16">
            <v>173</v>
          </cell>
          <cell r="AA16">
            <v>136</v>
          </cell>
          <cell r="AB16">
            <v>60</v>
          </cell>
          <cell r="AC16">
            <v>1539</v>
          </cell>
          <cell r="AD16">
            <v>1539</v>
          </cell>
          <cell r="AF16">
            <v>155</v>
          </cell>
          <cell r="AG16">
            <v>57</v>
          </cell>
          <cell r="AH16">
            <v>0</v>
          </cell>
          <cell r="AI16">
            <v>0</v>
          </cell>
          <cell r="AK16">
            <v>7400</v>
          </cell>
          <cell r="AL16">
            <v>177</v>
          </cell>
          <cell r="AM16">
            <v>3136</v>
          </cell>
          <cell r="AN16">
            <v>151</v>
          </cell>
          <cell r="AO16">
            <v>950</v>
          </cell>
          <cell r="AP16">
            <v>2986</v>
          </cell>
          <cell r="AZ16">
            <v>0</v>
          </cell>
          <cell r="BA16">
            <v>0</v>
          </cell>
          <cell r="BD16">
            <v>0</v>
          </cell>
          <cell r="BE16">
            <v>0</v>
          </cell>
          <cell r="BF16">
            <v>0</v>
          </cell>
          <cell r="BL16">
            <v>0</v>
          </cell>
          <cell r="BO16">
            <v>0</v>
          </cell>
          <cell r="BP16">
            <v>0</v>
          </cell>
          <cell r="BQ16">
            <v>8</v>
          </cell>
          <cell r="BR16">
            <v>0</v>
          </cell>
          <cell r="BT16">
            <v>0</v>
          </cell>
          <cell r="BV16">
            <v>0</v>
          </cell>
          <cell r="BX16">
            <v>0</v>
          </cell>
          <cell r="CA16">
            <v>108</v>
          </cell>
          <cell r="CB16">
            <v>4</v>
          </cell>
          <cell r="CD16">
            <v>1</v>
          </cell>
          <cell r="CG16">
            <v>6</v>
          </cell>
          <cell r="CI16">
            <v>1</v>
          </cell>
          <cell r="CJ16">
            <v>1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0</v>
          </cell>
          <cell r="CX16">
            <v>0</v>
          </cell>
          <cell r="DE16">
            <v>0</v>
          </cell>
          <cell r="EH16">
            <v>2691</v>
          </cell>
          <cell r="EI16">
            <v>0</v>
          </cell>
          <cell r="EX16">
            <v>12691</v>
          </cell>
          <cell r="EY16">
            <v>173</v>
          </cell>
        </row>
        <row r="17">
          <cell r="A17">
            <v>8</v>
          </cell>
          <cell r="B17" t="str">
            <v>Heřmanovice</v>
          </cell>
          <cell r="D17">
            <v>356</v>
          </cell>
          <cell r="H17">
            <v>2302</v>
          </cell>
          <cell r="I17">
            <v>382</v>
          </cell>
          <cell r="J17">
            <v>1918</v>
          </cell>
          <cell r="R17">
            <v>0</v>
          </cell>
          <cell r="T17">
            <v>0</v>
          </cell>
          <cell r="U17">
            <v>2302</v>
          </cell>
          <cell r="V17">
            <v>30</v>
          </cell>
          <cell r="AA17">
            <v>22</v>
          </cell>
          <cell r="AB17">
            <v>2</v>
          </cell>
          <cell r="AC17">
            <v>212</v>
          </cell>
          <cell r="AD17">
            <v>212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K17">
            <v>570</v>
          </cell>
          <cell r="AL17">
            <v>43</v>
          </cell>
          <cell r="AM17">
            <v>519</v>
          </cell>
          <cell r="AN17">
            <v>1</v>
          </cell>
          <cell r="AO17">
            <v>0</v>
          </cell>
          <cell r="AP17">
            <v>7</v>
          </cell>
          <cell r="AZ17">
            <v>0</v>
          </cell>
          <cell r="BA17">
            <v>0</v>
          </cell>
          <cell r="BD17">
            <v>0</v>
          </cell>
          <cell r="BE17">
            <v>0</v>
          </cell>
          <cell r="BF17">
            <v>0</v>
          </cell>
          <cell r="BL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CA17">
            <v>20</v>
          </cell>
          <cell r="CB17">
            <v>1</v>
          </cell>
          <cell r="CD17">
            <v>1</v>
          </cell>
          <cell r="CG17">
            <v>4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0</v>
          </cell>
          <cell r="CX17">
            <v>0</v>
          </cell>
          <cell r="DE17">
            <v>0</v>
          </cell>
          <cell r="EH17">
            <v>0</v>
          </cell>
          <cell r="EI17">
            <v>0</v>
          </cell>
          <cell r="EX17">
            <v>5000</v>
          </cell>
          <cell r="EY17">
            <v>30</v>
          </cell>
        </row>
        <row r="18">
          <cell r="A18">
            <v>9</v>
          </cell>
          <cell r="B18" t="str">
            <v>Hlinka</v>
          </cell>
          <cell r="D18">
            <v>187</v>
          </cell>
          <cell r="H18">
            <v>946</v>
          </cell>
          <cell r="I18">
            <v>126</v>
          </cell>
          <cell r="J18">
            <v>818</v>
          </cell>
          <cell r="R18">
            <v>0</v>
          </cell>
          <cell r="T18">
            <v>0</v>
          </cell>
          <cell r="U18">
            <v>946</v>
          </cell>
          <cell r="V18">
            <v>56</v>
          </cell>
          <cell r="AA18">
            <v>15</v>
          </cell>
          <cell r="AB18">
            <v>3</v>
          </cell>
          <cell r="AC18">
            <v>132</v>
          </cell>
          <cell r="AD18">
            <v>132</v>
          </cell>
          <cell r="AF18">
            <v>26</v>
          </cell>
          <cell r="AG18">
            <v>0</v>
          </cell>
          <cell r="AH18">
            <v>0</v>
          </cell>
          <cell r="AI18">
            <v>0</v>
          </cell>
          <cell r="AK18">
            <v>658</v>
          </cell>
          <cell r="AL18">
            <v>23</v>
          </cell>
          <cell r="AM18">
            <v>534</v>
          </cell>
          <cell r="AN18">
            <v>2</v>
          </cell>
          <cell r="AO18">
            <v>57</v>
          </cell>
          <cell r="AP18">
            <v>0</v>
          </cell>
          <cell r="AZ18">
            <v>0</v>
          </cell>
          <cell r="BA18">
            <v>0</v>
          </cell>
          <cell r="BD18">
            <v>0</v>
          </cell>
          <cell r="BE18">
            <v>0</v>
          </cell>
          <cell r="BF18">
            <v>0</v>
          </cell>
          <cell r="BL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T18">
            <v>0</v>
          </cell>
          <cell r="BV18">
            <v>0</v>
          </cell>
          <cell r="BX18">
            <v>0</v>
          </cell>
          <cell r="CA18">
            <v>15</v>
          </cell>
          <cell r="CB18">
            <v>3</v>
          </cell>
          <cell r="CD18">
            <v>1</v>
          </cell>
          <cell r="CG18">
            <v>1</v>
          </cell>
          <cell r="CI18">
            <v>0</v>
          </cell>
          <cell r="CJ18">
            <v>1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X18">
            <v>0</v>
          </cell>
          <cell r="DE18">
            <v>0</v>
          </cell>
          <cell r="EH18">
            <v>0</v>
          </cell>
          <cell r="EI18">
            <v>0</v>
          </cell>
          <cell r="EX18">
            <v>1000</v>
          </cell>
          <cell r="EY18">
            <v>56</v>
          </cell>
        </row>
        <row r="19">
          <cell r="A19">
            <v>10</v>
          </cell>
          <cell r="B19" t="str">
            <v>Holčovice</v>
          </cell>
          <cell r="D19">
            <v>721</v>
          </cell>
          <cell r="H19">
            <v>5692</v>
          </cell>
          <cell r="I19">
            <v>1280</v>
          </cell>
          <cell r="J19">
            <v>4410</v>
          </cell>
          <cell r="R19">
            <v>0</v>
          </cell>
          <cell r="T19">
            <v>0</v>
          </cell>
          <cell r="U19">
            <v>5692</v>
          </cell>
          <cell r="V19">
            <v>107</v>
          </cell>
          <cell r="AA19">
            <v>53</v>
          </cell>
          <cell r="AB19">
            <v>31</v>
          </cell>
          <cell r="AC19">
            <v>167</v>
          </cell>
          <cell r="AD19">
            <v>167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K19">
            <v>447</v>
          </cell>
          <cell r="AL19">
            <v>13</v>
          </cell>
          <cell r="AM19">
            <v>288</v>
          </cell>
          <cell r="AN19">
            <v>4</v>
          </cell>
          <cell r="AO19">
            <v>142</v>
          </cell>
          <cell r="AP19">
            <v>0</v>
          </cell>
          <cell r="AZ19">
            <v>0</v>
          </cell>
          <cell r="BA19">
            <v>0</v>
          </cell>
          <cell r="BD19">
            <v>0</v>
          </cell>
          <cell r="BE19">
            <v>0</v>
          </cell>
          <cell r="BF19">
            <v>0</v>
          </cell>
          <cell r="BL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0</v>
          </cell>
          <cell r="BV19">
            <v>0</v>
          </cell>
          <cell r="BX19">
            <v>0</v>
          </cell>
          <cell r="CA19">
            <v>20</v>
          </cell>
          <cell r="CB19">
            <v>1</v>
          </cell>
          <cell r="CD19">
            <v>1</v>
          </cell>
          <cell r="CG19">
            <v>2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0</v>
          </cell>
          <cell r="CX19">
            <v>0</v>
          </cell>
          <cell r="DE19">
            <v>0</v>
          </cell>
          <cell r="EH19">
            <v>0</v>
          </cell>
          <cell r="EI19">
            <v>0</v>
          </cell>
          <cell r="EX19">
            <v>6800</v>
          </cell>
          <cell r="EY19">
            <v>107</v>
          </cell>
        </row>
        <row r="20">
          <cell r="A20">
            <v>11</v>
          </cell>
          <cell r="B20" t="str">
            <v>Horní Město</v>
          </cell>
          <cell r="D20">
            <v>888</v>
          </cell>
          <cell r="H20">
            <v>408</v>
          </cell>
          <cell r="I20">
            <v>85</v>
          </cell>
          <cell r="J20">
            <v>321</v>
          </cell>
          <cell r="R20">
            <v>0</v>
          </cell>
          <cell r="T20">
            <v>4</v>
          </cell>
          <cell r="U20">
            <v>408</v>
          </cell>
          <cell r="V20">
            <v>33</v>
          </cell>
          <cell r="AA20">
            <v>20</v>
          </cell>
          <cell r="AB20">
            <v>13</v>
          </cell>
          <cell r="AC20">
            <v>45</v>
          </cell>
          <cell r="AD20">
            <v>45</v>
          </cell>
          <cell r="AF20">
            <v>5</v>
          </cell>
          <cell r="AG20">
            <v>0</v>
          </cell>
          <cell r="AH20">
            <v>0</v>
          </cell>
          <cell r="AI20">
            <v>0</v>
          </cell>
          <cell r="AK20">
            <v>125</v>
          </cell>
          <cell r="AL20">
            <v>3</v>
          </cell>
          <cell r="AM20">
            <v>70</v>
          </cell>
          <cell r="AN20">
            <v>8</v>
          </cell>
          <cell r="AO20">
            <v>14</v>
          </cell>
          <cell r="AP20">
            <v>30</v>
          </cell>
          <cell r="AZ20">
            <v>0</v>
          </cell>
          <cell r="BA20">
            <v>0</v>
          </cell>
          <cell r="BD20">
            <v>0</v>
          </cell>
          <cell r="BE20">
            <v>2</v>
          </cell>
          <cell r="BF20">
            <v>2</v>
          </cell>
          <cell r="BL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T20">
            <v>0</v>
          </cell>
          <cell r="BV20">
            <v>0</v>
          </cell>
          <cell r="BX20">
            <v>0</v>
          </cell>
          <cell r="CA20">
            <v>45</v>
          </cell>
          <cell r="CB20">
            <v>10</v>
          </cell>
          <cell r="CD20">
            <v>1</v>
          </cell>
          <cell r="CG20">
            <v>2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0</v>
          </cell>
          <cell r="CX20">
            <v>0</v>
          </cell>
          <cell r="DE20">
            <v>0</v>
          </cell>
          <cell r="EH20">
            <v>1188</v>
          </cell>
          <cell r="EI20">
            <v>0</v>
          </cell>
          <cell r="EX20">
            <v>6188</v>
          </cell>
          <cell r="EY20">
            <v>33</v>
          </cell>
        </row>
        <row r="21">
          <cell r="A21">
            <v>12</v>
          </cell>
          <cell r="B21" t="str">
            <v>Hošťálkovy</v>
          </cell>
          <cell r="D21">
            <v>592</v>
          </cell>
          <cell r="H21">
            <v>2285</v>
          </cell>
          <cell r="I21">
            <v>346</v>
          </cell>
          <cell r="J21">
            <v>1937</v>
          </cell>
          <cell r="R21">
            <v>0</v>
          </cell>
          <cell r="T21">
            <v>0</v>
          </cell>
          <cell r="U21">
            <v>2285</v>
          </cell>
          <cell r="V21">
            <v>108</v>
          </cell>
          <cell r="AA21">
            <v>27</v>
          </cell>
          <cell r="AB21">
            <v>8</v>
          </cell>
          <cell r="AC21">
            <v>249</v>
          </cell>
          <cell r="AD21">
            <v>249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K21">
            <v>1449</v>
          </cell>
          <cell r="AL21">
            <v>16</v>
          </cell>
          <cell r="AM21">
            <v>1224</v>
          </cell>
          <cell r="AN21">
            <v>11</v>
          </cell>
          <cell r="AO21">
            <v>198</v>
          </cell>
          <cell r="AP21">
            <v>0</v>
          </cell>
          <cell r="AZ21">
            <v>0</v>
          </cell>
          <cell r="BA21">
            <v>0</v>
          </cell>
          <cell r="BD21">
            <v>0</v>
          </cell>
          <cell r="BE21">
            <v>0</v>
          </cell>
          <cell r="BF21">
            <v>0</v>
          </cell>
          <cell r="BL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CA21">
            <v>10</v>
          </cell>
          <cell r="CB21">
            <v>0</v>
          </cell>
          <cell r="CD21">
            <v>0</v>
          </cell>
          <cell r="CG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0</v>
          </cell>
          <cell r="CX21">
            <v>0</v>
          </cell>
          <cell r="DE21">
            <v>0</v>
          </cell>
          <cell r="EH21">
            <v>0</v>
          </cell>
          <cell r="EI21">
            <v>0</v>
          </cell>
          <cell r="EX21">
            <v>20000</v>
          </cell>
          <cell r="EY21">
            <v>108</v>
          </cell>
        </row>
        <row r="22">
          <cell r="A22">
            <v>13</v>
          </cell>
          <cell r="B22" t="str">
            <v>Janov</v>
          </cell>
          <cell r="D22">
            <v>296</v>
          </cell>
          <cell r="H22">
            <v>2958</v>
          </cell>
          <cell r="I22">
            <v>584</v>
          </cell>
          <cell r="J22">
            <v>2372</v>
          </cell>
          <cell r="R22">
            <v>0</v>
          </cell>
          <cell r="T22">
            <v>1</v>
          </cell>
          <cell r="U22">
            <v>2958</v>
          </cell>
          <cell r="V22">
            <v>20</v>
          </cell>
          <cell r="AA22">
            <v>25</v>
          </cell>
          <cell r="AB22">
            <v>3</v>
          </cell>
          <cell r="AC22">
            <v>252</v>
          </cell>
          <cell r="AD22">
            <v>252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K22">
            <v>1688</v>
          </cell>
          <cell r="AL22">
            <v>236</v>
          </cell>
          <cell r="AM22">
            <v>1205</v>
          </cell>
          <cell r="AN22">
            <v>7</v>
          </cell>
          <cell r="AO22">
            <v>14</v>
          </cell>
          <cell r="AP22">
            <v>226</v>
          </cell>
          <cell r="AZ22">
            <v>0</v>
          </cell>
          <cell r="BA22">
            <v>526</v>
          </cell>
          <cell r="BD22">
            <v>20</v>
          </cell>
          <cell r="BE22">
            <v>175</v>
          </cell>
          <cell r="BF22">
            <v>175</v>
          </cell>
          <cell r="BL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T22">
            <v>0</v>
          </cell>
          <cell r="BV22">
            <v>0</v>
          </cell>
          <cell r="BX22">
            <v>0</v>
          </cell>
          <cell r="CA22">
            <v>60</v>
          </cell>
          <cell r="CB22">
            <v>7</v>
          </cell>
          <cell r="CD22">
            <v>1</v>
          </cell>
          <cell r="CG22">
            <v>2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0</v>
          </cell>
          <cell r="CX22">
            <v>0</v>
          </cell>
          <cell r="DE22">
            <v>0</v>
          </cell>
          <cell r="EH22">
            <v>2090</v>
          </cell>
          <cell r="EI22">
            <v>0</v>
          </cell>
          <cell r="EX22">
            <v>5090</v>
          </cell>
          <cell r="EY22">
            <v>20</v>
          </cell>
        </row>
        <row r="23">
          <cell r="A23">
            <v>14</v>
          </cell>
          <cell r="B23" t="str">
            <v>Jindřichov</v>
          </cell>
          <cell r="D23">
            <v>1289</v>
          </cell>
          <cell r="H23">
            <v>6219</v>
          </cell>
          <cell r="I23">
            <v>1872</v>
          </cell>
          <cell r="J23">
            <v>4344</v>
          </cell>
          <cell r="R23">
            <v>1</v>
          </cell>
          <cell r="T23">
            <v>0</v>
          </cell>
          <cell r="U23">
            <v>6219</v>
          </cell>
          <cell r="V23">
            <v>100</v>
          </cell>
          <cell r="AA23">
            <v>47</v>
          </cell>
          <cell r="AB23">
            <v>19</v>
          </cell>
          <cell r="AC23">
            <v>648</v>
          </cell>
          <cell r="AD23">
            <v>648</v>
          </cell>
          <cell r="AF23">
            <v>235</v>
          </cell>
          <cell r="AG23">
            <v>0</v>
          </cell>
          <cell r="AH23">
            <v>0</v>
          </cell>
          <cell r="AI23">
            <v>0</v>
          </cell>
          <cell r="AK23">
            <v>2032</v>
          </cell>
          <cell r="AL23">
            <v>56</v>
          </cell>
          <cell r="AM23">
            <v>1493</v>
          </cell>
          <cell r="AN23">
            <v>40</v>
          </cell>
          <cell r="AO23">
            <v>401</v>
          </cell>
          <cell r="AP23">
            <v>42</v>
          </cell>
          <cell r="AZ23">
            <v>0</v>
          </cell>
          <cell r="BA23">
            <v>688</v>
          </cell>
          <cell r="BD23">
            <v>157</v>
          </cell>
          <cell r="BE23">
            <v>60</v>
          </cell>
          <cell r="BF23">
            <v>60</v>
          </cell>
          <cell r="BL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A23">
            <v>80</v>
          </cell>
          <cell r="CB23">
            <v>13</v>
          </cell>
          <cell r="CD23">
            <v>4</v>
          </cell>
          <cell r="CG23">
            <v>6</v>
          </cell>
          <cell r="CI23">
            <v>1</v>
          </cell>
          <cell r="CJ23">
            <v>1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0</v>
          </cell>
          <cell r="CX23">
            <v>0</v>
          </cell>
          <cell r="DE23">
            <v>0</v>
          </cell>
          <cell r="EH23">
            <v>0</v>
          </cell>
          <cell r="EI23">
            <v>0</v>
          </cell>
          <cell r="EX23">
            <v>7240</v>
          </cell>
          <cell r="EY23">
            <v>100</v>
          </cell>
        </row>
        <row r="24">
          <cell r="A24">
            <v>15</v>
          </cell>
          <cell r="B24" t="str">
            <v>Jiříkov</v>
          </cell>
          <cell r="D24">
            <v>270</v>
          </cell>
          <cell r="H24">
            <v>1435</v>
          </cell>
          <cell r="I24">
            <v>250</v>
          </cell>
          <cell r="J24">
            <v>1183</v>
          </cell>
          <cell r="R24">
            <v>0</v>
          </cell>
          <cell r="T24">
            <v>0</v>
          </cell>
          <cell r="U24">
            <v>1435</v>
          </cell>
          <cell r="V24">
            <v>22</v>
          </cell>
          <cell r="AA24">
            <v>11</v>
          </cell>
          <cell r="AB24">
            <v>7</v>
          </cell>
          <cell r="AC24">
            <v>15</v>
          </cell>
          <cell r="AD24">
            <v>15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K24">
            <v>30</v>
          </cell>
          <cell r="AL24">
            <v>0</v>
          </cell>
          <cell r="AM24">
            <v>16</v>
          </cell>
          <cell r="AN24">
            <v>0</v>
          </cell>
          <cell r="AO24">
            <v>14</v>
          </cell>
          <cell r="AP24">
            <v>0</v>
          </cell>
          <cell r="AZ24">
            <v>0</v>
          </cell>
          <cell r="BA24">
            <v>0</v>
          </cell>
          <cell r="BD24">
            <v>0</v>
          </cell>
          <cell r="BE24">
            <v>0</v>
          </cell>
          <cell r="BF24">
            <v>0</v>
          </cell>
          <cell r="BL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T24">
            <v>0</v>
          </cell>
          <cell r="BV24">
            <v>0</v>
          </cell>
          <cell r="BX24">
            <v>0</v>
          </cell>
          <cell r="CA24">
            <v>35</v>
          </cell>
          <cell r="CB24">
            <v>2</v>
          </cell>
          <cell r="CD24">
            <v>0</v>
          </cell>
          <cell r="CG24">
            <v>3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0</v>
          </cell>
          <cell r="CX24">
            <v>0</v>
          </cell>
          <cell r="DE24">
            <v>150</v>
          </cell>
          <cell r="EH24">
            <v>0</v>
          </cell>
          <cell r="EI24">
            <v>0</v>
          </cell>
          <cell r="EX24">
            <v>4000</v>
          </cell>
          <cell r="EY24">
            <v>22</v>
          </cell>
        </row>
        <row r="25">
          <cell r="A25">
            <v>16</v>
          </cell>
          <cell r="B25" t="str">
            <v>Karlovice</v>
          </cell>
          <cell r="D25">
            <v>1045</v>
          </cell>
          <cell r="H25">
            <v>3435</v>
          </cell>
          <cell r="I25">
            <v>739</v>
          </cell>
          <cell r="J25">
            <v>2690</v>
          </cell>
          <cell r="R25">
            <v>0</v>
          </cell>
          <cell r="T25">
            <v>0</v>
          </cell>
          <cell r="U25">
            <v>3435</v>
          </cell>
          <cell r="V25">
            <v>54</v>
          </cell>
          <cell r="AA25">
            <v>26</v>
          </cell>
          <cell r="AB25">
            <v>3</v>
          </cell>
          <cell r="AC25">
            <v>209</v>
          </cell>
          <cell r="AD25">
            <v>209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K25">
            <v>1199</v>
          </cell>
          <cell r="AL25">
            <v>75</v>
          </cell>
          <cell r="AM25">
            <v>958</v>
          </cell>
          <cell r="AN25">
            <v>20</v>
          </cell>
          <cell r="AO25">
            <v>146</v>
          </cell>
          <cell r="AP25">
            <v>0</v>
          </cell>
          <cell r="AZ25">
            <v>0</v>
          </cell>
          <cell r="BA25">
            <v>0</v>
          </cell>
          <cell r="BD25">
            <v>0</v>
          </cell>
          <cell r="BE25">
            <v>1</v>
          </cell>
          <cell r="BF25">
            <v>1</v>
          </cell>
          <cell r="BL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A25">
            <v>25</v>
          </cell>
          <cell r="CB25">
            <v>1</v>
          </cell>
          <cell r="CD25">
            <v>1</v>
          </cell>
          <cell r="CG25">
            <v>6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X25">
            <v>0</v>
          </cell>
          <cell r="DE25">
            <v>0</v>
          </cell>
          <cell r="EH25">
            <v>0</v>
          </cell>
          <cell r="EI25">
            <v>0</v>
          </cell>
          <cell r="EX25">
            <v>10000</v>
          </cell>
          <cell r="EY25">
            <v>54</v>
          </cell>
        </row>
        <row r="26">
          <cell r="A26">
            <v>17</v>
          </cell>
          <cell r="B26" t="str">
            <v>Krasov</v>
          </cell>
          <cell r="D26">
            <v>334</v>
          </cell>
          <cell r="H26">
            <v>1843</v>
          </cell>
          <cell r="I26">
            <v>369</v>
          </cell>
          <cell r="J26">
            <v>1467</v>
          </cell>
          <cell r="R26">
            <v>0</v>
          </cell>
          <cell r="T26">
            <v>0</v>
          </cell>
          <cell r="U26">
            <v>1843</v>
          </cell>
          <cell r="V26">
            <v>12</v>
          </cell>
          <cell r="AA26">
            <v>15</v>
          </cell>
          <cell r="AB26">
            <v>3</v>
          </cell>
          <cell r="AC26">
            <v>85</v>
          </cell>
          <cell r="AD26">
            <v>85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K26">
            <v>186</v>
          </cell>
          <cell r="AL26">
            <v>3</v>
          </cell>
          <cell r="AM26">
            <v>177</v>
          </cell>
          <cell r="AN26">
            <v>0</v>
          </cell>
          <cell r="AO26">
            <v>6</v>
          </cell>
          <cell r="AP26">
            <v>0</v>
          </cell>
          <cell r="AZ26">
            <v>0</v>
          </cell>
          <cell r="BA26">
            <v>5</v>
          </cell>
          <cell r="BD26">
            <v>0</v>
          </cell>
          <cell r="BE26">
            <v>0</v>
          </cell>
          <cell r="BF26">
            <v>0</v>
          </cell>
          <cell r="BL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A26">
            <v>17</v>
          </cell>
          <cell r="CB26">
            <v>1</v>
          </cell>
          <cell r="CD26">
            <v>1</v>
          </cell>
          <cell r="CG26">
            <v>2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0</v>
          </cell>
          <cell r="CX26">
            <v>0</v>
          </cell>
          <cell r="DE26">
            <v>0</v>
          </cell>
          <cell r="EH26">
            <v>0</v>
          </cell>
          <cell r="EI26">
            <v>0</v>
          </cell>
          <cell r="EX26">
            <v>1000</v>
          </cell>
          <cell r="EY26">
            <v>12</v>
          </cell>
        </row>
        <row r="27">
          <cell r="A27">
            <v>18</v>
          </cell>
          <cell r="B27" t="str">
            <v>Křišťanovice</v>
          </cell>
          <cell r="D27">
            <v>270</v>
          </cell>
          <cell r="H27">
            <v>4098</v>
          </cell>
          <cell r="I27">
            <v>675</v>
          </cell>
          <cell r="J27">
            <v>3421</v>
          </cell>
          <cell r="R27">
            <v>0</v>
          </cell>
          <cell r="T27">
            <v>1</v>
          </cell>
          <cell r="U27">
            <v>4098</v>
          </cell>
          <cell r="V27">
            <v>38</v>
          </cell>
          <cell r="AA27">
            <v>24</v>
          </cell>
          <cell r="AB27">
            <v>2</v>
          </cell>
          <cell r="AC27">
            <v>318</v>
          </cell>
          <cell r="AD27">
            <v>318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K27">
            <v>1246</v>
          </cell>
          <cell r="AL27">
            <v>61</v>
          </cell>
          <cell r="AM27">
            <v>1094</v>
          </cell>
          <cell r="AN27">
            <v>2</v>
          </cell>
          <cell r="AO27">
            <v>47</v>
          </cell>
          <cell r="AP27">
            <v>42</v>
          </cell>
          <cell r="AZ27">
            <v>0</v>
          </cell>
          <cell r="BA27">
            <v>0</v>
          </cell>
          <cell r="BD27">
            <v>2</v>
          </cell>
          <cell r="BE27">
            <v>0</v>
          </cell>
          <cell r="BF27">
            <v>0</v>
          </cell>
          <cell r="BL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A27">
            <v>31</v>
          </cell>
          <cell r="CB27">
            <v>2</v>
          </cell>
          <cell r="CD27">
            <v>0</v>
          </cell>
          <cell r="CG27">
            <v>4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0</v>
          </cell>
          <cell r="CX27">
            <v>0</v>
          </cell>
          <cell r="DE27">
            <v>0</v>
          </cell>
          <cell r="EH27">
            <v>329</v>
          </cell>
          <cell r="EI27">
            <v>0</v>
          </cell>
          <cell r="EX27">
            <v>402</v>
          </cell>
          <cell r="EY27">
            <v>38</v>
          </cell>
        </row>
        <row r="28">
          <cell r="A28">
            <v>19</v>
          </cell>
          <cell r="B28" t="str">
            <v>Leskovec</v>
          </cell>
          <cell r="D28">
            <v>442</v>
          </cell>
          <cell r="H28">
            <v>3549</v>
          </cell>
          <cell r="I28">
            <v>847</v>
          </cell>
          <cell r="J28">
            <v>2700</v>
          </cell>
          <cell r="R28">
            <v>0</v>
          </cell>
          <cell r="T28">
            <v>0</v>
          </cell>
          <cell r="U28">
            <v>3549</v>
          </cell>
          <cell r="V28">
            <v>45</v>
          </cell>
          <cell r="AA28">
            <v>30</v>
          </cell>
          <cell r="AB28">
            <v>9</v>
          </cell>
          <cell r="AC28">
            <v>186</v>
          </cell>
          <cell r="AD28">
            <v>186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K28">
            <v>783</v>
          </cell>
          <cell r="AL28">
            <v>50</v>
          </cell>
          <cell r="AM28">
            <v>599</v>
          </cell>
          <cell r="AN28">
            <v>25</v>
          </cell>
          <cell r="AO28">
            <v>109</v>
          </cell>
          <cell r="AP28">
            <v>0</v>
          </cell>
          <cell r="AZ28">
            <v>0</v>
          </cell>
          <cell r="BA28">
            <v>0</v>
          </cell>
          <cell r="BD28">
            <v>0</v>
          </cell>
          <cell r="BE28">
            <v>0</v>
          </cell>
          <cell r="BF28">
            <v>0</v>
          </cell>
          <cell r="BL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A28">
            <v>33</v>
          </cell>
          <cell r="CB28">
            <v>2</v>
          </cell>
          <cell r="CD28">
            <v>2</v>
          </cell>
          <cell r="CG28">
            <v>2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0</v>
          </cell>
          <cell r="CX28">
            <v>0</v>
          </cell>
          <cell r="DE28">
            <v>0</v>
          </cell>
          <cell r="EH28">
            <v>0</v>
          </cell>
          <cell r="EI28">
            <v>0</v>
          </cell>
          <cell r="EX28">
            <v>4995</v>
          </cell>
          <cell r="EY28">
            <v>45</v>
          </cell>
        </row>
        <row r="29">
          <cell r="A29">
            <v>20</v>
          </cell>
          <cell r="B29" t="str">
            <v>Liptaň</v>
          </cell>
          <cell r="D29">
            <v>461</v>
          </cell>
          <cell r="H29">
            <v>4330</v>
          </cell>
          <cell r="I29">
            <v>913</v>
          </cell>
          <cell r="J29">
            <v>3415</v>
          </cell>
          <cell r="R29">
            <v>0</v>
          </cell>
          <cell r="T29">
            <v>0</v>
          </cell>
          <cell r="U29">
            <v>4330</v>
          </cell>
          <cell r="V29">
            <v>24</v>
          </cell>
          <cell r="AA29">
            <v>40</v>
          </cell>
          <cell r="AB29">
            <v>10</v>
          </cell>
          <cell r="AC29">
            <v>194</v>
          </cell>
          <cell r="AD29">
            <v>194</v>
          </cell>
          <cell r="AF29">
            <v>8</v>
          </cell>
          <cell r="AG29">
            <v>0</v>
          </cell>
          <cell r="AH29">
            <v>0</v>
          </cell>
          <cell r="AI29">
            <v>0</v>
          </cell>
          <cell r="AK29">
            <v>629</v>
          </cell>
          <cell r="AL29">
            <v>9</v>
          </cell>
          <cell r="AM29">
            <v>218</v>
          </cell>
          <cell r="AN29">
            <v>6</v>
          </cell>
          <cell r="AO29">
            <v>46</v>
          </cell>
          <cell r="AP29">
            <v>350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L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A29">
            <v>45</v>
          </cell>
          <cell r="CB29">
            <v>9</v>
          </cell>
          <cell r="CD29">
            <v>1</v>
          </cell>
          <cell r="CG29">
            <v>3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0</v>
          </cell>
          <cell r="CX29">
            <v>0</v>
          </cell>
          <cell r="DE29">
            <v>0</v>
          </cell>
          <cell r="EH29">
            <v>0</v>
          </cell>
          <cell r="EI29">
            <v>0</v>
          </cell>
          <cell r="EX29">
            <v>4000</v>
          </cell>
          <cell r="EY29">
            <v>24</v>
          </cell>
        </row>
        <row r="30">
          <cell r="A30">
            <v>21</v>
          </cell>
          <cell r="B30" t="str">
            <v>Lomnice</v>
          </cell>
          <cell r="D30">
            <v>504</v>
          </cell>
          <cell r="H30">
            <v>3507</v>
          </cell>
          <cell r="I30">
            <v>805</v>
          </cell>
          <cell r="J30">
            <v>2700</v>
          </cell>
          <cell r="R30">
            <v>0</v>
          </cell>
          <cell r="T30">
            <v>0</v>
          </cell>
          <cell r="U30">
            <v>3507</v>
          </cell>
          <cell r="V30">
            <v>17</v>
          </cell>
          <cell r="AA30">
            <v>51</v>
          </cell>
          <cell r="AB30">
            <v>5</v>
          </cell>
          <cell r="AC30">
            <v>245</v>
          </cell>
          <cell r="AD30">
            <v>245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K30">
            <v>690</v>
          </cell>
          <cell r="AL30">
            <v>2</v>
          </cell>
          <cell r="AM30">
            <v>666</v>
          </cell>
          <cell r="AN30">
            <v>0</v>
          </cell>
          <cell r="AO30">
            <v>22</v>
          </cell>
          <cell r="AP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L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A30">
            <v>27</v>
          </cell>
          <cell r="CB30">
            <v>1</v>
          </cell>
          <cell r="CD30">
            <v>1</v>
          </cell>
          <cell r="CG30">
            <v>2</v>
          </cell>
          <cell r="CI30">
            <v>1</v>
          </cell>
          <cell r="CJ30">
            <v>1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0</v>
          </cell>
          <cell r="CX30">
            <v>0</v>
          </cell>
          <cell r="DE30">
            <v>0</v>
          </cell>
          <cell r="EH30">
            <v>0</v>
          </cell>
          <cell r="EI30">
            <v>0</v>
          </cell>
          <cell r="EX30">
            <v>3000</v>
          </cell>
          <cell r="EY30">
            <v>17</v>
          </cell>
        </row>
        <row r="31">
          <cell r="A31">
            <v>22</v>
          </cell>
          <cell r="B31" t="str">
            <v>Ludvíkov</v>
          </cell>
          <cell r="D31">
            <v>310</v>
          </cell>
          <cell r="H31">
            <v>1814</v>
          </cell>
          <cell r="I31">
            <v>480</v>
          </cell>
          <cell r="J31">
            <v>1332</v>
          </cell>
          <cell r="R31">
            <v>0</v>
          </cell>
          <cell r="T31">
            <v>0</v>
          </cell>
          <cell r="U31">
            <v>1814</v>
          </cell>
          <cell r="V31">
            <v>3</v>
          </cell>
          <cell r="AA31">
            <v>28</v>
          </cell>
          <cell r="AB31">
            <v>12</v>
          </cell>
          <cell r="AC31">
            <v>179</v>
          </cell>
          <cell r="AD31">
            <v>179</v>
          </cell>
          <cell r="AF31">
            <v>0</v>
          </cell>
          <cell r="AG31">
            <v>60</v>
          </cell>
          <cell r="AH31">
            <v>0</v>
          </cell>
          <cell r="AI31">
            <v>0</v>
          </cell>
          <cell r="AK31">
            <v>620</v>
          </cell>
          <cell r="AL31">
            <v>70</v>
          </cell>
          <cell r="AM31">
            <v>410</v>
          </cell>
          <cell r="AN31">
            <v>110</v>
          </cell>
          <cell r="AO31">
            <v>30</v>
          </cell>
          <cell r="AP31">
            <v>0</v>
          </cell>
          <cell r="AZ31">
            <v>0</v>
          </cell>
          <cell r="BA31">
            <v>0</v>
          </cell>
          <cell r="BD31">
            <v>0</v>
          </cell>
          <cell r="BE31">
            <v>0</v>
          </cell>
          <cell r="BF31">
            <v>0</v>
          </cell>
          <cell r="BL31">
            <v>0</v>
          </cell>
          <cell r="BO31">
            <v>0</v>
          </cell>
          <cell r="BP31">
            <v>0</v>
          </cell>
          <cell r="BQ31">
            <v>1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A31">
            <v>30</v>
          </cell>
          <cell r="CB31">
            <v>4</v>
          </cell>
          <cell r="CD31">
            <v>1</v>
          </cell>
          <cell r="CG31">
            <v>2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0</v>
          </cell>
          <cell r="CX31">
            <v>0</v>
          </cell>
          <cell r="DE31">
            <v>0</v>
          </cell>
          <cell r="EH31">
            <v>0</v>
          </cell>
          <cell r="EI31">
            <v>0</v>
          </cell>
          <cell r="EX31">
            <v>0</v>
          </cell>
          <cell r="EY31">
            <v>3</v>
          </cell>
        </row>
        <row r="32">
          <cell r="A32">
            <v>23</v>
          </cell>
          <cell r="B32" t="str">
            <v>Malá Morávka</v>
          </cell>
          <cell r="D32">
            <v>698</v>
          </cell>
          <cell r="H32">
            <v>3232</v>
          </cell>
          <cell r="I32">
            <v>501</v>
          </cell>
          <cell r="J32">
            <v>2729</v>
          </cell>
          <cell r="R32">
            <v>0</v>
          </cell>
          <cell r="T32">
            <v>0</v>
          </cell>
          <cell r="U32">
            <v>3232</v>
          </cell>
          <cell r="V32">
            <v>47</v>
          </cell>
          <cell r="AA32">
            <v>54</v>
          </cell>
          <cell r="AB32">
            <v>11</v>
          </cell>
          <cell r="AC32">
            <v>204</v>
          </cell>
          <cell r="AD32">
            <v>204</v>
          </cell>
          <cell r="AF32">
            <v>43</v>
          </cell>
          <cell r="AG32">
            <v>0</v>
          </cell>
          <cell r="AH32">
            <v>0</v>
          </cell>
          <cell r="AI32">
            <v>0</v>
          </cell>
          <cell r="AK32">
            <v>615</v>
          </cell>
          <cell r="AL32">
            <v>17</v>
          </cell>
          <cell r="AM32">
            <v>538</v>
          </cell>
          <cell r="AN32">
            <v>12</v>
          </cell>
          <cell r="AO32">
            <v>48</v>
          </cell>
          <cell r="AP32">
            <v>0</v>
          </cell>
          <cell r="AZ32">
            <v>0</v>
          </cell>
          <cell r="BA32">
            <v>0</v>
          </cell>
          <cell r="BD32">
            <v>0</v>
          </cell>
          <cell r="BE32">
            <v>0</v>
          </cell>
          <cell r="BF32">
            <v>0</v>
          </cell>
          <cell r="BL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A32">
            <v>25</v>
          </cell>
          <cell r="CB32">
            <v>1</v>
          </cell>
          <cell r="CD32">
            <v>1</v>
          </cell>
          <cell r="CG32">
            <v>2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0</v>
          </cell>
          <cell r="CX32">
            <v>0.05</v>
          </cell>
          <cell r="DE32">
            <v>0</v>
          </cell>
          <cell r="EH32">
            <v>0</v>
          </cell>
          <cell r="EI32">
            <v>0</v>
          </cell>
          <cell r="EX32">
            <v>9603</v>
          </cell>
          <cell r="EY32">
            <v>47</v>
          </cell>
        </row>
        <row r="33">
          <cell r="A33">
            <v>24</v>
          </cell>
          <cell r="B33" t="str">
            <v>Malá Štáhle</v>
          </cell>
          <cell r="D33">
            <v>143</v>
          </cell>
          <cell r="H33">
            <v>679</v>
          </cell>
          <cell r="I33">
            <v>99</v>
          </cell>
          <cell r="J33">
            <v>578</v>
          </cell>
          <cell r="R33">
            <v>0</v>
          </cell>
          <cell r="T33">
            <v>2</v>
          </cell>
          <cell r="U33">
            <v>679</v>
          </cell>
          <cell r="V33">
            <v>3</v>
          </cell>
          <cell r="AA33">
            <v>8</v>
          </cell>
          <cell r="AB33">
            <v>2</v>
          </cell>
          <cell r="AC33">
            <v>56</v>
          </cell>
          <cell r="AD33">
            <v>56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K33">
            <v>300</v>
          </cell>
          <cell r="AL33">
            <v>16</v>
          </cell>
          <cell r="AM33">
            <v>165</v>
          </cell>
          <cell r="AN33">
            <v>10</v>
          </cell>
          <cell r="AO33">
            <v>33</v>
          </cell>
          <cell r="AP33">
            <v>76</v>
          </cell>
          <cell r="AZ33">
            <v>0</v>
          </cell>
          <cell r="BA33">
            <v>0</v>
          </cell>
          <cell r="BD33">
            <v>0</v>
          </cell>
          <cell r="BE33">
            <v>0</v>
          </cell>
          <cell r="BF33">
            <v>0</v>
          </cell>
          <cell r="BL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A33">
            <v>56</v>
          </cell>
          <cell r="CB33">
            <v>11</v>
          </cell>
          <cell r="CD33">
            <v>1</v>
          </cell>
          <cell r="CG33">
            <v>5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0</v>
          </cell>
          <cell r="CX33">
            <v>0</v>
          </cell>
          <cell r="DE33">
            <v>40</v>
          </cell>
          <cell r="EH33">
            <v>2160</v>
          </cell>
          <cell r="EI33">
            <v>0</v>
          </cell>
          <cell r="EX33">
            <v>2160</v>
          </cell>
          <cell r="EY33">
            <v>3</v>
          </cell>
        </row>
        <row r="34">
          <cell r="A34">
            <v>25</v>
          </cell>
          <cell r="B34" t="str">
            <v>Mezina</v>
          </cell>
          <cell r="D34">
            <v>376</v>
          </cell>
          <cell r="H34">
            <v>893</v>
          </cell>
          <cell r="I34">
            <v>128</v>
          </cell>
          <cell r="J34">
            <v>763</v>
          </cell>
          <cell r="R34">
            <v>0</v>
          </cell>
          <cell r="T34">
            <v>0</v>
          </cell>
          <cell r="U34">
            <v>893</v>
          </cell>
          <cell r="V34">
            <v>3</v>
          </cell>
          <cell r="AA34">
            <v>12</v>
          </cell>
          <cell r="AB34">
            <v>1</v>
          </cell>
          <cell r="AC34">
            <v>48</v>
          </cell>
          <cell r="AD34">
            <v>48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K34">
            <v>150</v>
          </cell>
          <cell r="AL34">
            <v>5</v>
          </cell>
          <cell r="AM34">
            <v>139</v>
          </cell>
          <cell r="AN34">
            <v>3</v>
          </cell>
          <cell r="AO34">
            <v>3</v>
          </cell>
          <cell r="AP34">
            <v>0</v>
          </cell>
          <cell r="AZ34">
            <v>0</v>
          </cell>
          <cell r="BA34">
            <v>0</v>
          </cell>
          <cell r="BD34">
            <v>0</v>
          </cell>
          <cell r="BE34">
            <v>0</v>
          </cell>
          <cell r="BF34">
            <v>0</v>
          </cell>
          <cell r="BL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A34">
            <v>21</v>
          </cell>
          <cell r="CB34">
            <v>1</v>
          </cell>
          <cell r="CD34">
            <v>1</v>
          </cell>
          <cell r="CG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0</v>
          </cell>
          <cell r="CX34">
            <v>0</v>
          </cell>
          <cell r="DE34">
            <v>0</v>
          </cell>
          <cell r="EH34">
            <v>0</v>
          </cell>
          <cell r="EI34">
            <v>0</v>
          </cell>
          <cell r="EX34">
            <v>0</v>
          </cell>
          <cell r="EY34">
            <v>3</v>
          </cell>
        </row>
        <row r="35">
          <cell r="A35">
            <v>26</v>
          </cell>
          <cell r="B35" t="str">
            <v>Osoblaha</v>
          </cell>
          <cell r="D35">
            <v>1150</v>
          </cell>
          <cell r="H35">
            <v>5613</v>
          </cell>
          <cell r="I35">
            <v>1579</v>
          </cell>
          <cell r="J35">
            <v>4024</v>
          </cell>
          <cell r="R35">
            <v>4</v>
          </cell>
          <cell r="T35">
            <v>0</v>
          </cell>
          <cell r="U35">
            <v>5613</v>
          </cell>
          <cell r="V35">
            <v>136</v>
          </cell>
          <cell r="AA35">
            <v>38</v>
          </cell>
          <cell r="AB35">
            <v>4</v>
          </cell>
          <cell r="AC35">
            <v>367</v>
          </cell>
          <cell r="AD35">
            <v>367</v>
          </cell>
          <cell r="AF35">
            <v>118</v>
          </cell>
          <cell r="AG35">
            <v>0</v>
          </cell>
          <cell r="AH35">
            <v>0</v>
          </cell>
          <cell r="AI35">
            <v>0</v>
          </cell>
          <cell r="AK35">
            <v>1236</v>
          </cell>
          <cell r="AL35">
            <v>20</v>
          </cell>
          <cell r="AM35">
            <v>1174</v>
          </cell>
          <cell r="AN35">
            <v>8</v>
          </cell>
          <cell r="AO35">
            <v>29</v>
          </cell>
          <cell r="AP35">
            <v>0</v>
          </cell>
          <cell r="AZ35">
            <v>0</v>
          </cell>
          <cell r="BA35">
            <v>0</v>
          </cell>
          <cell r="BD35">
            <v>0</v>
          </cell>
          <cell r="BE35">
            <v>4</v>
          </cell>
          <cell r="BF35">
            <v>4</v>
          </cell>
          <cell r="BL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A35">
            <v>49</v>
          </cell>
          <cell r="CB35">
            <v>2</v>
          </cell>
          <cell r="CD35">
            <v>1</v>
          </cell>
          <cell r="CG35">
            <v>3</v>
          </cell>
          <cell r="CI35">
            <v>0</v>
          </cell>
          <cell r="CJ35">
            <v>1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0</v>
          </cell>
          <cell r="CX35">
            <v>0.15</v>
          </cell>
          <cell r="DE35">
            <v>0</v>
          </cell>
          <cell r="EH35">
            <v>0</v>
          </cell>
          <cell r="EI35">
            <v>0</v>
          </cell>
          <cell r="EX35">
            <v>15509</v>
          </cell>
          <cell r="EY35">
            <v>136</v>
          </cell>
        </row>
        <row r="36">
          <cell r="A36">
            <v>27</v>
          </cell>
          <cell r="B36" t="str">
            <v>Roudno</v>
          </cell>
          <cell r="D36">
            <v>205</v>
          </cell>
          <cell r="H36">
            <v>1356</v>
          </cell>
          <cell r="I36">
            <v>277</v>
          </cell>
          <cell r="J36">
            <v>1077</v>
          </cell>
          <cell r="R36">
            <v>0</v>
          </cell>
          <cell r="T36">
            <v>0</v>
          </cell>
          <cell r="U36">
            <v>1356</v>
          </cell>
          <cell r="V36">
            <v>23</v>
          </cell>
          <cell r="AA36">
            <v>7</v>
          </cell>
          <cell r="AB36">
            <v>0</v>
          </cell>
          <cell r="AC36">
            <v>33</v>
          </cell>
          <cell r="AD36">
            <v>33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K36">
            <v>147</v>
          </cell>
          <cell r="AL36">
            <v>5</v>
          </cell>
          <cell r="AM36">
            <v>142</v>
          </cell>
          <cell r="AN36">
            <v>0</v>
          </cell>
          <cell r="AO36">
            <v>0</v>
          </cell>
          <cell r="AP36">
            <v>0</v>
          </cell>
          <cell r="AZ36">
            <v>0</v>
          </cell>
          <cell r="BA36">
            <v>0</v>
          </cell>
          <cell r="BD36">
            <v>0</v>
          </cell>
          <cell r="BE36">
            <v>0</v>
          </cell>
          <cell r="BF36">
            <v>0</v>
          </cell>
          <cell r="BL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A36">
            <v>22</v>
          </cell>
          <cell r="CB36">
            <v>1</v>
          </cell>
          <cell r="CD36">
            <v>0</v>
          </cell>
          <cell r="CG36">
            <v>1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0</v>
          </cell>
          <cell r="CX36">
            <v>0</v>
          </cell>
          <cell r="DE36">
            <v>0</v>
          </cell>
          <cell r="EH36">
            <v>0</v>
          </cell>
          <cell r="EI36">
            <v>0</v>
          </cell>
          <cell r="EX36">
            <v>2000</v>
          </cell>
          <cell r="EY36">
            <v>23</v>
          </cell>
        </row>
        <row r="37">
          <cell r="A37">
            <v>28</v>
          </cell>
          <cell r="B37" t="str">
            <v>Rudná pod Pradědem</v>
          </cell>
          <cell r="D37">
            <v>373</v>
          </cell>
          <cell r="H37">
            <v>1174</v>
          </cell>
          <cell r="I37">
            <v>247</v>
          </cell>
          <cell r="J37">
            <v>924</v>
          </cell>
          <cell r="R37">
            <v>0</v>
          </cell>
          <cell r="T37">
            <v>0</v>
          </cell>
          <cell r="U37">
            <v>1174</v>
          </cell>
          <cell r="V37">
            <v>6</v>
          </cell>
          <cell r="AA37">
            <v>11</v>
          </cell>
          <cell r="AB37">
            <v>5</v>
          </cell>
          <cell r="AC37">
            <v>98</v>
          </cell>
          <cell r="AD37">
            <v>98</v>
          </cell>
          <cell r="AF37">
            <v>32</v>
          </cell>
          <cell r="AG37">
            <v>0</v>
          </cell>
          <cell r="AH37">
            <v>0</v>
          </cell>
          <cell r="AI37">
            <v>0</v>
          </cell>
          <cell r="AK37">
            <v>187</v>
          </cell>
          <cell r="AL37">
            <v>53</v>
          </cell>
          <cell r="AM37">
            <v>62</v>
          </cell>
          <cell r="AN37">
            <v>34</v>
          </cell>
          <cell r="AO37">
            <v>38</v>
          </cell>
          <cell r="AP37">
            <v>0</v>
          </cell>
          <cell r="AZ37">
            <v>0</v>
          </cell>
          <cell r="BA37">
            <v>0</v>
          </cell>
          <cell r="BD37">
            <v>0</v>
          </cell>
          <cell r="BE37">
            <v>0</v>
          </cell>
          <cell r="BF37">
            <v>0</v>
          </cell>
          <cell r="BL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A37">
            <v>30</v>
          </cell>
          <cell r="CB37">
            <v>5</v>
          </cell>
          <cell r="CD37">
            <v>3</v>
          </cell>
          <cell r="CG37">
            <v>4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0</v>
          </cell>
          <cell r="CX37">
            <v>0.01</v>
          </cell>
          <cell r="DE37">
            <v>0</v>
          </cell>
          <cell r="EH37">
            <v>0</v>
          </cell>
          <cell r="EI37">
            <v>0</v>
          </cell>
          <cell r="EX37">
            <v>300</v>
          </cell>
          <cell r="EY37">
            <v>6</v>
          </cell>
        </row>
        <row r="38">
          <cell r="A38">
            <v>29</v>
          </cell>
          <cell r="B38" t="str">
            <v>Slezské Pavlovice</v>
          </cell>
          <cell r="D38">
            <v>213</v>
          </cell>
          <cell r="H38">
            <v>1121</v>
          </cell>
          <cell r="I38">
            <v>228</v>
          </cell>
          <cell r="J38">
            <v>891</v>
          </cell>
          <cell r="R38">
            <v>0</v>
          </cell>
          <cell r="T38">
            <v>0</v>
          </cell>
          <cell r="U38">
            <v>1121</v>
          </cell>
          <cell r="V38">
            <v>3</v>
          </cell>
          <cell r="AA38">
            <v>20</v>
          </cell>
          <cell r="AB38">
            <v>10</v>
          </cell>
          <cell r="AC38">
            <v>42</v>
          </cell>
          <cell r="AD38">
            <v>42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K38">
            <v>42</v>
          </cell>
          <cell r="AL38">
            <v>0</v>
          </cell>
          <cell r="AM38">
            <v>10</v>
          </cell>
          <cell r="AN38">
            <v>0</v>
          </cell>
          <cell r="AO38">
            <v>32</v>
          </cell>
          <cell r="AP38">
            <v>0</v>
          </cell>
          <cell r="AZ38">
            <v>0</v>
          </cell>
          <cell r="BA38">
            <v>0</v>
          </cell>
          <cell r="BD38">
            <v>0</v>
          </cell>
          <cell r="BE38">
            <v>0</v>
          </cell>
          <cell r="BF38">
            <v>0</v>
          </cell>
          <cell r="BL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A38">
            <v>50</v>
          </cell>
          <cell r="CB38">
            <v>5</v>
          </cell>
          <cell r="CD38">
            <v>1</v>
          </cell>
          <cell r="CG38">
            <v>2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0</v>
          </cell>
          <cell r="CX38">
            <v>0</v>
          </cell>
          <cell r="DE38">
            <v>0</v>
          </cell>
          <cell r="EH38">
            <v>0</v>
          </cell>
          <cell r="EI38">
            <v>0</v>
          </cell>
          <cell r="EX38">
            <v>0</v>
          </cell>
          <cell r="EY38">
            <v>3</v>
          </cell>
        </row>
        <row r="39">
          <cell r="A39">
            <v>30</v>
          </cell>
          <cell r="B39" t="str">
            <v>Slezské Rudoltice</v>
          </cell>
          <cell r="D39">
            <v>540</v>
          </cell>
          <cell r="H39">
            <v>2893</v>
          </cell>
          <cell r="I39">
            <v>559</v>
          </cell>
          <cell r="J39">
            <v>2332</v>
          </cell>
          <cell r="R39">
            <v>0</v>
          </cell>
          <cell r="T39">
            <v>0</v>
          </cell>
          <cell r="U39">
            <v>2893</v>
          </cell>
          <cell r="V39">
            <v>64</v>
          </cell>
          <cell r="AA39">
            <v>65</v>
          </cell>
          <cell r="AB39">
            <v>32</v>
          </cell>
          <cell r="AC39">
            <v>849</v>
          </cell>
          <cell r="AD39">
            <v>780</v>
          </cell>
          <cell r="AF39">
            <v>359</v>
          </cell>
          <cell r="AG39">
            <v>25</v>
          </cell>
          <cell r="AH39">
            <v>0</v>
          </cell>
          <cell r="AI39">
            <v>69</v>
          </cell>
          <cell r="AK39">
            <v>1028</v>
          </cell>
          <cell r="AL39">
            <v>97</v>
          </cell>
          <cell r="AM39">
            <v>774</v>
          </cell>
          <cell r="AN39">
            <v>37</v>
          </cell>
          <cell r="AO39">
            <v>120</v>
          </cell>
          <cell r="AP39">
            <v>0</v>
          </cell>
          <cell r="AZ39">
            <v>0</v>
          </cell>
          <cell r="BA39">
            <v>11</v>
          </cell>
          <cell r="BD39">
            <v>0</v>
          </cell>
          <cell r="BE39">
            <v>1</v>
          </cell>
          <cell r="BF39">
            <v>1</v>
          </cell>
          <cell r="BL39">
            <v>0</v>
          </cell>
          <cell r="BO39">
            <v>0</v>
          </cell>
          <cell r="BP39">
            <v>0</v>
          </cell>
          <cell r="BQ39">
            <v>1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A39">
            <v>60</v>
          </cell>
          <cell r="CB39">
            <v>7</v>
          </cell>
          <cell r="CD39">
            <v>3</v>
          </cell>
          <cell r="CG39">
            <v>4</v>
          </cell>
          <cell r="CI39">
            <v>1</v>
          </cell>
          <cell r="CJ39">
            <v>1</v>
          </cell>
          <cell r="CK39">
            <v>3189</v>
          </cell>
          <cell r="CL39">
            <v>2</v>
          </cell>
          <cell r="CM39">
            <v>69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0</v>
          </cell>
          <cell r="CX39">
            <v>0</v>
          </cell>
          <cell r="DE39">
            <v>0</v>
          </cell>
          <cell r="EH39">
            <v>0</v>
          </cell>
          <cell r="EI39">
            <v>0</v>
          </cell>
          <cell r="EX39">
            <v>10000</v>
          </cell>
          <cell r="EY39">
            <v>64</v>
          </cell>
        </row>
        <row r="40">
          <cell r="A40">
            <v>31</v>
          </cell>
          <cell r="B40" t="str">
            <v>Sosnová</v>
          </cell>
          <cell r="D40">
            <v>410</v>
          </cell>
          <cell r="H40">
            <v>3235</v>
          </cell>
          <cell r="I40">
            <v>501</v>
          </cell>
          <cell r="J40">
            <v>2732</v>
          </cell>
          <cell r="R40">
            <v>0</v>
          </cell>
          <cell r="T40">
            <v>0</v>
          </cell>
          <cell r="U40">
            <v>3235</v>
          </cell>
          <cell r="V40">
            <v>41</v>
          </cell>
          <cell r="AA40">
            <v>18</v>
          </cell>
          <cell r="AB40">
            <v>4</v>
          </cell>
          <cell r="AC40">
            <v>137</v>
          </cell>
          <cell r="AD40">
            <v>137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K40">
            <v>631</v>
          </cell>
          <cell r="AL40">
            <v>9</v>
          </cell>
          <cell r="AM40">
            <v>543</v>
          </cell>
          <cell r="AN40">
            <v>8</v>
          </cell>
          <cell r="AO40">
            <v>71</v>
          </cell>
          <cell r="AP40">
            <v>0</v>
          </cell>
          <cell r="AZ40">
            <v>0</v>
          </cell>
          <cell r="BA40">
            <v>0</v>
          </cell>
          <cell r="BD40">
            <v>0</v>
          </cell>
          <cell r="BE40">
            <v>0</v>
          </cell>
          <cell r="BF40">
            <v>0</v>
          </cell>
          <cell r="BL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A40">
            <v>48</v>
          </cell>
          <cell r="CB40">
            <v>4</v>
          </cell>
          <cell r="CD40">
            <v>0</v>
          </cell>
          <cell r="CG40">
            <v>1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0</v>
          </cell>
          <cell r="CX40">
            <v>0</v>
          </cell>
          <cell r="DE40">
            <v>0</v>
          </cell>
          <cell r="EH40">
            <v>0</v>
          </cell>
          <cell r="EI40">
            <v>0</v>
          </cell>
          <cell r="EX40">
            <v>6000</v>
          </cell>
          <cell r="EY40">
            <v>41</v>
          </cell>
        </row>
        <row r="41">
          <cell r="A41">
            <v>32</v>
          </cell>
          <cell r="B41" t="str">
            <v>Stará Ves</v>
          </cell>
          <cell r="D41">
            <v>510</v>
          </cell>
          <cell r="H41">
            <v>2834</v>
          </cell>
          <cell r="I41">
            <v>568</v>
          </cell>
          <cell r="J41">
            <v>2264</v>
          </cell>
          <cell r="R41">
            <v>0</v>
          </cell>
          <cell r="T41">
            <v>0</v>
          </cell>
          <cell r="U41">
            <v>2834</v>
          </cell>
          <cell r="V41">
            <v>3</v>
          </cell>
          <cell r="AA41">
            <v>17</v>
          </cell>
          <cell r="AB41">
            <v>3</v>
          </cell>
          <cell r="AC41">
            <v>104</v>
          </cell>
          <cell r="AD41">
            <v>104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K41">
            <v>403</v>
          </cell>
          <cell r="AL41">
            <v>10</v>
          </cell>
          <cell r="AM41">
            <v>377</v>
          </cell>
          <cell r="AN41">
            <v>2</v>
          </cell>
          <cell r="AO41">
            <v>14</v>
          </cell>
          <cell r="AP41">
            <v>0</v>
          </cell>
          <cell r="AZ41">
            <v>0</v>
          </cell>
          <cell r="BA41">
            <v>0</v>
          </cell>
          <cell r="BD41">
            <v>0</v>
          </cell>
          <cell r="BE41">
            <v>0</v>
          </cell>
          <cell r="BF41">
            <v>0</v>
          </cell>
          <cell r="BL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A41">
            <v>16</v>
          </cell>
          <cell r="CB41">
            <v>1</v>
          </cell>
          <cell r="CD41">
            <v>0</v>
          </cell>
          <cell r="CG41">
            <v>3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0</v>
          </cell>
          <cell r="CX41">
            <v>0</v>
          </cell>
          <cell r="DE41">
            <v>0</v>
          </cell>
          <cell r="EH41">
            <v>0</v>
          </cell>
          <cell r="EI41">
            <v>0</v>
          </cell>
          <cell r="EX41">
            <v>0</v>
          </cell>
          <cell r="EY41">
            <v>3</v>
          </cell>
        </row>
        <row r="42">
          <cell r="A42">
            <v>33</v>
          </cell>
          <cell r="B42" t="str">
            <v>Staré Heřminovy</v>
          </cell>
          <cell r="D42">
            <v>234</v>
          </cell>
          <cell r="H42">
            <v>3902</v>
          </cell>
          <cell r="I42">
            <v>1010</v>
          </cell>
          <cell r="J42">
            <v>2888</v>
          </cell>
          <cell r="R42">
            <v>1</v>
          </cell>
          <cell r="T42">
            <v>0</v>
          </cell>
          <cell r="U42">
            <v>3902</v>
          </cell>
          <cell r="V42">
            <v>35</v>
          </cell>
          <cell r="AA42">
            <v>20</v>
          </cell>
          <cell r="AB42">
            <v>5</v>
          </cell>
          <cell r="AC42">
            <v>372</v>
          </cell>
          <cell r="AD42">
            <v>219</v>
          </cell>
          <cell r="AF42">
            <v>0</v>
          </cell>
          <cell r="AG42">
            <v>28</v>
          </cell>
          <cell r="AH42">
            <v>0</v>
          </cell>
          <cell r="AI42">
            <v>153</v>
          </cell>
          <cell r="AK42">
            <v>734</v>
          </cell>
          <cell r="AL42">
            <v>96</v>
          </cell>
          <cell r="AM42">
            <v>408</v>
          </cell>
          <cell r="AN42">
            <v>32</v>
          </cell>
          <cell r="AO42">
            <v>49</v>
          </cell>
          <cell r="AP42">
            <v>145</v>
          </cell>
          <cell r="AZ42">
            <v>23</v>
          </cell>
          <cell r="BA42">
            <v>277</v>
          </cell>
          <cell r="BD42">
            <v>1</v>
          </cell>
          <cell r="BE42">
            <v>56</v>
          </cell>
          <cell r="BF42">
            <v>56</v>
          </cell>
          <cell r="BL42">
            <v>0</v>
          </cell>
          <cell r="BO42">
            <v>0</v>
          </cell>
          <cell r="BP42">
            <v>0</v>
          </cell>
          <cell r="BQ42">
            <v>3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A42">
            <v>33</v>
          </cell>
          <cell r="CB42">
            <v>6</v>
          </cell>
          <cell r="CD42">
            <v>1</v>
          </cell>
          <cell r="CG42">
            <v>2</v>
          </cell>
          <cell r="CI42">
            <v>1</v>
          </cell>
          <cell r="CJ42">
            <v>1</v>
          </cell>
          <cell r="CK42">
            <v>3647</v>
          </cell>
          <cell r="CL42">
            <v>0</v>
          </cell>
          <cell r="CM42">
            <v>106</v>
          </cell>
          <cell r="CN42">
            <v>0</v>
          </cell>
          <cell r="CO42">
            <v>47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0</v>
          </cell>
          <cell r="CX42">
            <v>0</v>
          </cell>
          <cell r="DE42">
            <v>0</v>
          </cell>
          <cell r="EH42">
            <v>0</v>
          </cell>
          <cell r="EI42">
            <v>0</v>
          </cell>
          <cell r="EX42">
            <v>3000</v>
          </cell>
          <cell r="EY42">
            <v>35</v>
          </cell>
        </row>
        <row r="43">
          <cell r="A43">
            <v>34</v>
          </cell>
          <cell r="B43" t="str">
            <v>Staré Město</v>
          </cell>
          <cell r="D43">
            <v>912</v>
          </cell>
          <cell r="H43">
            <v>1465</v>
          </cell>
          <cell r="I43">
            <v>220</v>
          </cell>
          <cell r="J43">
            <v>1243</v>
          </cell>
          <cell r="R43">
            <v>0</v>
          </cell>
          <cell r="T43">
            <v>0</v>
          </cell>
          <cell r="U43">
            <v>1465</v>
          </cell>
          <cell r="V43">
            <v>12</v>
          </cell>
          <cell r="AA43">
            <v>8</v>
          </cell>
          <cell r="AB43">
            <v>0</v>
          </cell>
          <cell r="AC43">
            <v>37</v>
          </cell>
          <cell r="AD43">
            <v>37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K43">
            <v>112</v>
          </cell>
          <cell r="AL43">
            <v>0</v>
          </cell>
          <cell r="AM43">
            <v>112</v>
          </cell>
          <cell r="AN43">
            <v>0</v>
          </cell>
          <cell r="AO43">
            <v>0</v>
          </cell>
          <cell r="AP43">
            <v>0</v>
          </cell>
          <cell r="AZ43">
            <v>0</v>
          </cell>
          <cell r="BA43">
            <v>0</v>
          </cell>
          <cell r="BD43">
            <v>0</v>
          </cell>
          <cell r="BE43">
            <v>0</v>
          </cell>
          <cell r="BF43">
            <v>0</v>
          </cell>
          <cell r="BL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A43">
            <v>32</v>
          </cell>
          <cell r="CB43">
            <v>1</v>
          </cell>
          <cell r="CD43">
            <v>1</v>
          </cell>
          <cell r="CG43">
            <v>2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V43">
            <v>0</v>
          </cell>
          <cell r="CX43">
            <v>0</v>
          </cell>
          <cell r="DE43">
            <v>0</v>
          </cell>
          <cell r="EH43">
            <v>0</v>
          </cell>
          <cell r="EI43">
            <v>0</v>
          </cell>
          <cell r="EX43">
            <v>2000</v>
          </cell>
          <cell r="EY43">
            <v>12</v>
          </cell>
        </row>
        <row r="44">
          <cell r="A44">
            <v>35</v>
          </cell>
          <cell r="B44" t="str">
            <v>Světlá Hora</v>
          </cell>
          <cell r="D44">
            <v>1466</v>
          </cell>
          <cell r="H44">
            <v>4292</v>
          </cell>
          <cell r="I44">
            <v>1059</v>
          </cell>
          <cell r="J44">
            <v>3227</v>
          </cell>
          <cell r="R44">
            <v>0</v>
          </cell>
          <cell r="T44">
            <v>0</v>
          </cell>
          <cell r="U44">
            <v>4292</v>
          </cell>
          <cell r="V44">
            <v>43</v>
          </cell>
          <cell r="AA44">
            <v>79</v>
          </cell>
          <cell r="AB44">
            <v>35</v>
          </cell>
          <cell r="AC44">
            <v>906</v>
          </cell>
          <cell r="AD44">
            <v>764</v>
          </cell>
          <cell r="AF44">
            <v>195</v>
          </cell>
          <cell r="AG44">
            <v>31</v>
          </cell>
          <cell r="AH44">
            <v>0</v>
          </cell>
          <cell r="AI44">
            <v>142</v>
          </cell>
          <cell r="AK44">
            <v>1983</v>
          </cell>
          <cell r="AL44">
            <v>342</v>
          </cell>
          <cell r="AM44">
            <v>1101</v>
          </cell>
          <cell r="AN44">
            <v>99</v>
          </cell>
          <cell r="AO44">
            <v>441</v>
          </cell>
          <cell r="AP44">
            <v>0</v>
          </cell>
          <cell r="AZ44">
            <v>0</v>
          </cell>
          <cell r="BA44">
            <v>27</v>
          </cell>
          <cell r="BD44">
            <v>64</v>
          </cell>
          <cell r="BE44">
            <v>8</v>
          </cell>
          <cell r="BF44">
            <v>8</v>
          </cell>
          <cell r="BL44">
            <v>0</v>
          </cell>
          <cell r="BO44">
            <v>0</v>
          </cell>
          <cell r="BP44">
            <v>0</v>
          </cell>
          <cell r="BQ44">
            <v>3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A44">
            <v>100</v>
          </cell>
          <cell r="CB44">
            <v>12</v>
          </cell>
          <cell r="CD44">
            <v>6</v>
          </cell>
          <cell r="CG44">
            <v>3</v>
          </cell>
          <cell r="CI44">
            <v>1</v>
          </cell>
          <cell r="CJ44">
            <v>1</v>
          </cell>
          <cell r="CK44">
            <v>2880</v>
          </cell>
          <cell r="CL44">
            <v>0</v>
          </cell>
          <cell r="CM44">
            <v>78</v>
          </cell>
          <cell r="CN44">
            <v>0</v>
          </cell>
          <cell r="CO44">
            <v>64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V44">
            <v>0</v>
          </cell>
          <cell r="CX44">
            <v>0</v>
          </cell>
          <cell r="DE44">
            <v>0</v>
          </cell>
          <cell r="EH44">
            <v>0</v>
          </cell>
          <cell r="EI44">
            <v>0</v>
          </cell>
          <cell r="EX44">
            <v>5000</v>
          </cell>
          <cell r="EY44">
            <v>43</v>
          </cell>
        </row>
        <row r="45">
          <cell r="A45">
            <v>36</v>
          </cell>
          <cell r="B45" t="str">
            <v>Svobodné Heřmanice</v>
          </cell>
          <cell r="D45">
            <v>522</v>
          </cell>
          <cell r="H45">
            <v>3723</v>
          </cell>
          <cell r="I45">
            <v>615</v>
          </cell>
          <cell r="J45">
            <v>3106</v>
          </cell>
          <cell r="R45">
            <v>0</v>
          </cell>
          <cell r="T45">
            <v>0</v>
          </cell>
          <cell r="U45">
            <v>3723</v>
          </cell>
          <cell r="V45">
            <v>3</v>
          </cell>
          <cell r="AA45">
            <v>18</v>
          </cell>
          <cell r="AB45">
            <v>5</v>
          </cell>
          <cell r="AC45">
            <v>77</v>
          </cell>
          <cell r="AD45">
            <v>77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K45">
            <v>515</v>
          </cell>
          <cell r="AL45">
            <v>5</v>
          </cell>
          <cell r="AM45">
            <v>430</v>
          </cell>
          <cell r="AN45">
            <v>3</v>
          </cell>
          <cell r="AO45">
            <v>77</v>
          </cell>
          <cell r="AP45">
            <v>0</v>
          </cell>
          <cell r="AZ45">
            <v>0</v>
          </cell>
          <cell r="BA45">
            <v>0</v>
          </cell>
          <cell r="BD45">
            <v>0</v>
          </cell>
          <cell r="BE45">
            <v>0</v>
          </cell>
          <cell r="BF45">
            <v>0</v>
          </cell>
          <cell r="BL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A45">
            <v>50</v>
          </cell>
          <cell r="CB45">
            <v>2</v>
          </cell>
          <cell r="CD45">
            <v>1</v>
          </cell>
          <cell r="CG45">
            <v>3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V45">
            <v>0</v>
          </cell>
          <cell r="CX45">
            <v>0</v>
          </cell>
          <cell r="DE45">
            <v>0</v>
          </cell>
          <cell r="EH45">
            <v>0</v>
          </cell>
          <cell r="EI45">
            <v>0</v>
          </cell>
          <cell r="EX45">
            <v>0</v>
          </cell>
          <cell r="EY45">
            <v>3</v>
          </cell>
        </row>
        <row r="46">
          <cell r="A46">
            <v>37</v>
          </cell>
          <cell r="B46" t="str">
            <v>Široká Niva</v>
          </cell>
          <cell r="D46">
            <v>563</v>
          </cell>
          <cell r="H46">
            <v>2642</v>
          </cell>
          <cell r="I46">
            <v>445</v>
          </cell>
          <cell r="J46">
            <v>2195</v>
          </cell>
          <cell r="R46">
            <v>0</v>
          </cell>
          <cell r="T46">
            <v>0</v>
          </cell>
          <cell r="U46">
            <v>2642</v>
          </cell>
          <cell r="V46">
            <v>3</v>
          </cell>
          <cell r="AA46">
            <v>16</v>
          </cell>
          <cell r="AB46">
            <v>7</v>
          </cell>
          <cell r="AC46">
            <v>92</v>
          </cell>
          <cell r="AD46">
            <v>92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K46">
            <v>312</v>
          </cell>
          <cell r="AL46">
            <v>13</v>
          </cell>
          <cell r="AM46">
            <v>245</v>
          </cell>
          <cell r="AN46">
            <v>6</v>
          </cell>
          <cell r="AO46">
            <v>48</v>
          </cell>
          <cell r="AP46">
            <v>0</v>
          </cell>
          <cell r="AZ46">
            <v>0</v>
          </cell>
          <cell r="BA46">
            <v>0</v>
          </cell>
          <cell r="BD46">
            <v>0</v>
          </cell>
          <cell r="BE46">
            <v>2</v>
          </cell>
          <cell r="BF46">
            <v>2</v>
          </cell>
          <cell r="BL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A46">
            <v>20</v>
          </cell>
          <cell r="CB46">
            <v>4</v>
          </cell>
          <cell r="CD46">
            <v>0</v>
          </cell>
          <cell r="CG46">
            <v>2</v>
          </cell>
          <cell r="CI46">
            <v>1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V46">
            <v>0</v>
          </cell>
          <cell r="CX46">
            <v>0</v>
          </cell>
          <cell r="DE46">
            <v>0</v>
          </cell>
          <cell r="EH46">
            <v>0</v>
          </cell>
          <cell r="EI46">
            <v>0</v>
          </cell>
          <cell r="EX46">
            <v>0</v>
          </cell>
          <cell r="EY46">
            <v>3</v>
          </cell>
        </row>
        <row r="47">
          <cell r="A47">
            <v>38</v>
          </cell>
          <cell r="B47" t="str">
            <v>Třemešná</v>
          </cell>
          <cell r="D47">
            <v>905</v>
          </cell>
          <cell r="H47">
            <v>2550</v>
          </cell>
          <cell r="I47">
            <v>487</v>
          </cell>
          <cell r="J47">
            <v>2061</v>
          </cell>
          <cell r="R47">
            <v>0</v>
          </cell>
          <cell r="T47">
            <v>0</v>
          </cell>
          <cell r="U47">
            <v>2550</v>
          </cell>
          <cell r="V47">
            <v>16</v>
          </cell>
          <cell r="AA47">
            <v>34</v>
          </cell>
          <cell r="AB47">
            <v>13</v>
          </cell>
          <cell r="AC47">
            <v>170</v>
          </cell>
          <cell r="AD47">
            <v>170</v>
          </cell>
          <cell r="AF47">
            <v>0</v>
          </cell>
          <cell r="AG47">
            <v>10</v>
          </cell>
          <cell r="AH47">
            <v>0</v>
          </cell>
          <cell r="AI47">
            <v>0</v>
          </cell>
          <cell r="AK47">
            <v>559</v>
          </cell>
          <cell r="AL47">
            <v>15</v>
          </cell>
          <cell r="AM47">
            <v>343</v>
          </cell>
          <cell r="AN47">
            <v>0</v>
          </cell>
          <cell r="AO47">
            <v>68</v>
          </cell>
          <cell r="AP47">
            <v>133</v>
          </cell>
          <cell r="AZ47">
            <v>0</v>
          </cell>
          <cell r="BA47">
            <v>0</v>
          </cell>
          <cell r="BD47">
            <v>0</v>
          </cell>
          <cell r="BE47">
            <v>0</v>
          </cell>
          <cell r="BF47">
            <v>0</v>
          </cell>
          <cell r="BL47">
            <v>0</v>
          </cell>
          <cell r="BO47">
            <v>0</v>
          </cell>
          <cell r="BP47">
            <v>0</v>
          </cell>
          <cell r="BQ47">
            <v>1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A47">
            <v>28</v>
          </cell>
          <cell r="CB47">
            <v>3</v>
          </cell>
          <cell r="CD47">
            <v>1</v>
          </cell>
          <cell r="CG47">
            <v>2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V47">
            <v>0</v>
          </cell>
          <cell r="CX47">
            <v>0</v>
          </cell>
          <cell r="DE47">
            <v>0</v>
          </cell>
          <cell r="EH47">
            <v>0</v>
          </cell>
          <cell r="EI47">
            <v>0</v>
          </cell>
          <cell r="EX47">
            <v>2000</v>
          </cell>
          <cell r="EY47">
            <v>16</v>
          </cell>
        </row>
        <row r="48">
          <cell r="A48">
            <v>39</v>
          </cell>
          <cell r="B48" t="str">
            <v>Václavov</v>
          </cell>
          <cell r="D48">
            <v>456</v>
          </cell>
          <cell r="H48">
            <v>2578</v>
          </cell>
          <cell r="I48">
            <v>404</v>
          </cell>
          <cell r="J48">
            <v>2171</v>
          </cell>
          <cell r="R48">
            <v>0</v>
          </cell>
          <cell r="T48">
            <v>0</v>
          </cell>
          <cell r="U48">
            <v>2578</v>
          </cell>
          <cell r="V48">
            <v>17</v>
          </cell>
          <cell r="AA48">
            <v>32</v>
          </cell>
          <cell r="AB48">
            <v>9</v>
          </cell>
          <cell r="AC48">
            <v>68</v>
          </cell>
          <cell r="AD48">
            <v>68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K48">
            <v>244</v>
          </cell>
          <cell r="AL48">
            <v>1</v>
          </cell>
          <cell r="AM48">
            <v>241</v>
          </cell>
          <cell r="AN48">
            <v>0</v>
          </cell>
          <cell r="AO48">
            <v>2</v>
          </cell>
          <cell r="AP48">
            <v>0</v>
          </cell>
          <cell r="AZ48">
            <v>0</v>
          </cell>
          <cell r="BA48">
            <v>0</v>
          </cell>
          <cell r="BD48">
            <v>0</v>
          </cell>
          <cell r="BE48">
            <v>0</v>
          </cell>
          <cell r="BF48">
            <v>0</v>
          </cell>
          <cell r="BL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A48">
            <v>30</v>
          </cell>
          <cell r="CB48">
            <v>4</v>
          </cell>
          <cell r="CD48">
            <v>1</v>
          </cell>
          <cell r="CG48">
            <v>2</v>
          </cell>
          <cell r="CI48">
            <v>1</v>
          </cell>
          <cell r="CJ48">
            <v>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V48">
            <v>0</v>
          </cell>
          <cell r="CX48">
            <v>0</v>
          </cell>
          <cell r="DE48">
            <v>75</v>
          </cell>
          <cell r="EH48">
            <v>0</v>
          </cell>
          <cell r="EI48">
            <v>0</v>
          </cell>
          <cell r="EX48">
            <v>2000</v>
          </cell>
          <cell r="EY48">
            <v>17</v>
          </cell>
        </row>
        <row r="49">
          <cell r="A49">
            <v>40</v>
          </cell>
          <cell r="B49" t="str">
            <v>Velká Štáhle</v>
          </cell>
          <cell r="D49">
            <v>345</v>
          </cell>
          <cell r="H49">
            <v>2960</v>
          </cell>
          <cell r="I49">
            <v>607</v>
          </cell>
          <cell r="J49">
            <v>2345</v>
          </cell>
          <cell r="R49">
            <v>0</v>
          </cell>
          <cell r="T49">
            <v>2</v>
          </cell>
          <cell r="U49">
            <v>2960</v>
          </cell>
          <cell r="V49">
            <v>57</v>
          </cell>
          <cell r="AA49">
            <v>35</v>
          </cell>
          <cell r="AB49">
            <v>10</v>
          </cell>
          <cell r="AC49">
            <v>140</v>
          </cell>
          <cell r="AD49">
            <v>140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K49">
            <v>580</v>
          </cell>
          <cell r="AL49">
            <v>24</v>
          </cell>
          <cell r="AM49">
            <v>409</v>
          </cell>
          <cell r="AN49">
            <v>29</v>
          </cell>
          <cell r="AO49">
            <v>82</v>
          </cell>
          <cell r="AP49">
            <v>36</v>
          </cell>
          <cell r="AZ49">
            <v>0</v>
          </cell>
          <cell r="BA49">
            <v>0</v>
          </cell>
          <cell r="BD49">
            <v>0</v>
          </cell>
          <cell r="BE49">
            <v>0</v>
          </cell>
          <cell r="BF49">
            <v>0</v>
          </cell>
          <cell r="BL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A49">
            <v>30</v>
          </cell>
          <cell r="CB49">
            <v>5</v>
          </cell>
          <cell r="CD49">
            <v>0</v>
          </cell>
          <cell r="CG49">
            <v>2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V49">
            <v>0</v>
          </cell>
          <cell r="CX49">
            <v>0</v>
          </cell>
          <cell r="DE49">
            <v>0</v>
          </cell>
          <cell r="EH49">
            <v>1834</v>
          </cell>
          <cell r="EI49">
            <v>0</v>
          </cell>
          <cell r="EX49">
            <v>12834</v>
          </cell>
          <cell r="EY49">
            <v>57</v>
          </cell>
        </row>
        <row r="50">
          <cell r="A50">
            <v>41</v>
          </cell>
          <cell r="B50" t="str">
            <v>Vysoká</v>
          </cell>
          <cell r="D50">
            <v>313</v>
          </cell>
          <cell r="H50">
            <v>2913</v>
          </cell>
          <cell r="I50">
            <v>588</v>
          </cell>
          <cell r="J50">
            <v>2321</v>
          </cell>
          <cell r="R50">
            <v>0</v>
          </cell>
          <cell r="T50">
            <v>0</v>
          </cell>
          <cell r="U50">
            <v>2913</v>
          </cell>
          <cell r="V50">
            <v>6</v>
          </cell>
          <cell r="AA50">
            <v>23</v>
          </cell>
          <cell r="AB50">
            <v>10</v>
          </cell>
          <cell r="AC50">
            <v>266</v>
          </cell>
          <cell r="AD50">
            <v>266</v>
          </cell>
          <cell r="AF50">
            <v>0</v>
          </cell>
          <cell r="AG50">
            <v>9</v>
          </cell>
          <cell r="AH50">
            <v>0</v>
          </cell>
          <cell r="AI50">
            <v>0</v>
          </cell>
          <cell r="AK50">
            <v>784</v>
          </cell>
          <cell r="AL50">
            <v>44</v>
          </cell>
          <cell r="AM50">
            <v>528</v>
          </cell>
          <cell r="AN50">
            <v>80</v>
          </cell>
          <cell r="AO50">
            <v>132</v>
          </cell>
          <cell r="AP50">
            <v>0</v>
          </cell>
          <cell r="AZ50">
            <v>0</v>
          </cell>
          <cell r="BA50">
            <v>0</v>
          </cell>
          <cell r="BD50">
            <v>0</v>
          </cell>
          <cell r="BE50">
            <v>0</v>
          </cell>
          <cell r="BF50">
            <v>0</v>
          </cell>
          <cell r="BL50">
            <v>0</v>
          </cell>
          <cell r="BO50">
            <v>0</v>
          </cell>
          <cell r="BP50">
            <v>0</v>
          </cell>
          <cell r="BQ50">
            <v>1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A50">
            <v>75</v>
          </cell>
          <cell r="CB50">
            <v>10</v>
          </cell>
          <cell r="CD50">
            <v>0</v>
          </cell>
          <cell r="CG50">
            <v>2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V50">
            <v>0</v>
          </cell>
          <cell r="CX50">
            <v>0</v>
          </cell>
          <cell r="DE50">
            <v>0</v>
          </cell>
          <cell r="EH50">
            <v>0</v>
          </cell>
          <cell r="EI50">
            <v>0</v>
          </cell>
          <cell r="EX50">
            <v>0</v>
          </cell>
          <cell r="EY50">
            <v>6</v>
          </cell>
        </row>
        <row r="51">
          <cell r="A51">
            <v>42</v>
          </cell>
          <cell r="B51" t="str">
            <v>Zátor</v>
          </cell>
          <cell r="D51">
            <v>1237</v>
          </cell>
          <cell r="H51">
            <v>4170</v>
          </cell>
          <cell r="I51">
            <v>1312</v>
          </cell>
          <cell r="J51">
            <v>2855</v>
          </cell>
          <cell r="R51">
            <v>0</v>
          </cell>
          <cell r="T51">
            <v>0</v>
          </cell>
          <cell r="U51">
            <v>4170</v>
          </cell>
          <cell r="V51">
            <v>148</v>
          </cell>
          <cell r="AA51">
            <v>51</v>
          </cell>
          <cell r="AB51">
            <v>18</v>
          </cell>
          <cell r="AC51">
            <v>442</v>
          </cell>
          <cell r="AD51">
            <v>442</v>
          </cell>
          <cell r="AF51">
            <v>82</v>
          </cell>
          <cell r="AG51">
            <v>30</v>
          </cell>
          <cell r="AH51">
            <v>0</v>
          </cell>
          <cell r="AI51">
            <v>0</v>
          </cell>
          <cell r="AK51">
            <v>946</v>
          </cell>
          <cell r="AL51">
            <v>32</v>
          </cell>
          <cell r="AM51">
            <v>699</v>
          </cell>
          <cell r="AN51">
            <v>45</v>
          </cell>
          <cell r="AO51">
            <v>170</v>
          </cell>
          <cell r="AP51">
            <v>0</v>
          </cell>
          <cell r="AZ51">
            <v>0</v>
          </cell>
          <cell r="BA51">
            <v>0</v>
          </cell>
          <cell r="BD51">
            <v>0</v>
          </cell>
          <cell r="BE51">
            <v>0</v>
          </cell>
          <cell r="BF51">
            <v>0</v>
          </cell>
          <cell r="BL51">
            <v>0</v>
          </cell>
          <cell r="BO51">
            <v>0</v>
          </cell>
          <cell r="BP51">
            <v>0</v>
          </cell>
          <cell r="BQ51">
            <v>2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A51">
            <v>50</v>
          </cell>
          <cell r="CB51">
            <v>2</v>
          </cell>
          <cell r="CD51">
            <v>2</v>
          </cell>
          <cell r="CG51">
            <v>6</v>
          </cell>
          <cell r="CI51">
            <v>1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V51">
            <v>0</v>
          </cell>
          <cell r="CX51">
            <v>0</v>
          </cell>
          <cell r="DE51">
            <v>0</v>
          </cell>
          <cell r="EH51">
            <v>0</v>
          </cell>
          <cell r="EI51">
            <v>0</v>
          </cell>
          <cell r="EX51">
            <v>25000</v>
          </cell>
          <cell r="EY51">
            <v>148</v>
          </cell>
        </row>
        <row r="52">
          <cell r="A52">
            <v>43</v>
          </cell>
          <cell r="D52">
            <v>0</v>
          </cell>
          <cell r="H52">
            <v>0</v>
          </cell>
          <cell r="I52">
            <v>0</v>
          </cell>
          <cell r="J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Z52">
            <v>0</v>
          </cell>
          <cell r="BA52">
            <v>0</v>
          </cell>
          <cell r="BD52">
            <v>0</v>
          </cell>
          <cell r="BE52">
            <v>0</v>
          </cell>
          <cell r="BF52">
            <v>0</v>
          </cell>
          <cell r="BL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0</v>
          </cell>
          <cell r="BV52">
            <v>0</v>
          </cell>
          <cell r="BX52">
            <v>0</v>
          </cell>
          <cell r="CA52">
            <v>0</v>
          </cell>
          <cell r="CB52">
            <v>0</v>
          </cell>
          <cell r="CD52">
            <v>0</v>
          </cell>
          <cell r="CG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V52">
            <v>0</v>
          </cell>
          <cell r="CX52">
            <v>0</v>
          </cell>
          <cell r="DE52">
            <v>0</v>
          </cell>
          <cell r="EH52">
            <v>0</v>
          </cell>
          <cell r="EI52">
            <v>0</v>
          </cell>
          <cell r="EX52">
            <v>0</v>
          </cell>
          <cell r="EY52">
            <v>0</v>
          </cell>
        </row>
        <row r="53">
          <cell r="A53">
            <v>44</v>
          </cell>
          <cell r="D53">
            <v>0</v>
          </cell>
          <cell r="H53">
            <v>0</v>
          </cell>
          <cell r="I53">
            <v>0</v>
          </cell>
          <cell r="J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Z53">
            <v>0</v>
          </cell>
          <cell r="BA53">
            <v>0</v>
          </cell>
          <cell r="BD53">
            <v>0</v>
          </cell>
          <cell r="BE53">
            <v>0</v>
          </cell>
          <cell r="BF53">
            <v>0</v>
          </cell>
          <cell r="BL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A53">
            <v>0</v>
          </cell>
          <cell r="CB53">
            <v>0</v>
          </cell>
          <cell r="CD53">
            <v>0</v>
          </cell>
          <cell r="CG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V53">
            <v>0</v>
          </cell>
          <cell r="CX53">
            <v>0</v>
          </cell>
          <cell r="DE53">
            <v>0</v>
          </cell>
          <cell r="EH53">
            <v>0</v>
          </cell>
          <cell r="EI53">
            <v>0</v>
          </cell>
          <cell r="EX53">
            <v>0</v>
          </cell>
          <cell r="EY53">
            <v>0</v>
          </cell>
        </row>
        <row r="54">
          <cell r="A54">
            <v>45</v>
          </cell>
          <cell r="D54">
            <v>0</v>
          </cell>
          <cell r="H54">
            <v>0</v>
          </cell>
          <cell r="I54">
            <v>0</v>
          </cell>
          <cell r="J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Z54">
            <v>0</v>
          </cell>
          <cell r="BA54">
            <v>0</v>
          </cell>
          <cell r="BD54">
            <v>0</v>
          </cell>
          <cell r="BE54">
            <v>0</v>
          </cell>
          <cell r="BF54">
            <v>0</v>
          </cell>
          <cell r="BL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0</v>
          </cell>
          <cell r="BV54">
            <v>0</v>
          </cell>
          <cell r="BX54">
            <v>0</v>
          </cell>
          <cell r="CA54">
            <v>0</v>
          </cell>
          <cell r="CB54">
            <v>0</v>
          </cell>
          <cell r="CD54">
            <v>0</v>
          </cell>
          <cell r="CG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V54">
            <v>0</v>
          </cell>
          <cell r="CX54">
            <v>0</v>
          </cell>
          <cell r="DE54">
            <v>0</v>
          </cell>
          <cell r="EH54">
            <v>0</v>
          </cell>
          <cell r="EI54">
            <v>0</v>
          </cell>
          <cell r="EX54">
            <v>0</v>
          </cell>
          <cell r="EY54">
            <v>0</v>
          </cell>
        </row>
        <row r="55">
          <cell r="A55">
            <v>46</v>
          </cell>
          <cell r="D55">
            <v>0</v>
          </cell>
          <cell r="H55">
            <v>0</v>
          </cell>
          <cell r="I55">
            <v>0</v>
          </cell>
          <cell r="J55">
            <v>0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Z55">
            <v>0</v>
          </cell>
          <cell r="BA55">
            <v>0</v>
          </cell>
          <cell r="BD55">
            <v>0</v>
          </cell>
          <cell r="BE55">
            <v>0</v>
          </cell>
          <cell r="BF55">
            <v>0</v>
          </cell>
          <cell r="BL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A55">
            <v>0</v>
          </cell>
          <cell r="CB55">
            <v>0</v>
          </cell>
          <cell r="CD55">
            <v>0</v>
          </cell>
          <cell r="CG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V55">
            <v>0</v>
          </cell>
          <cell r="CX55">
            <v>0</v>
          </cell>
          <cell r="DE55">
            <v>0</v>
          </cell>
          <cell r="EH55">
            <v>0</v>
          </cell>
          <cell r="EI55">
            <v>0</v>
          </cell>
          <cell r="EX55">
            <v>0</v>
          </cell>
          <cell r="EY55">
            <v>0</v>
          </cell>
        </row>
        <row r="56">
          <cell r="A56">
            <v>47</v>
          </cell>
          <cell r="D56">
            <v>0</v>
          </cell>
          <cell r="H56">
            <v>0</v>
          </cell>
          <cell r="I56">
            <v>0</v>
          </cell>
          <cell r="J56">
            <v>0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Z56">
            <v>0</v>
          </cell>
          <cell r="BA56">
            <v>0</v>
          </cell>
          <cell r="BD56">
            <v>0</v>
          </cell>
          <cell r="BE56">
            <v>0</v>
          </cell>
          <cell r="BF56">
            <v>0</v>
          </cell>
          <cell r="BL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A56">
            <v>0</v>
          </cell>
          <cell r="CB56">
            <v>0</v>
          </cell>
          <cell r="CD56">
            <v>0</v>
          </cell>
          <cell r="CG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V56">
            <v>0</v>
          </cell>
          <cell r="CX56">
            <v>0</v>
          </cell>
          <cell r="DE56">
            <v>0</v>
          </cell>
          <cell r="EH56">
            <v>0</v>
          </cell>
          <cell r="EI56">
            <v>0</v>
          </cell>
          <cell r="EX56">
            <v>0</v>
          </cell>
          <cell r="EY56">
            <v>0</v>
          </cell>
        </row>
        <row r="57">
          <cell r="A57">
            <v>48</v>
          </cell>
          <cell r="D57">
            <v>0</v>
          </cell>
          <cell r="H57">
            <v>0</v>
          </cell>
          <cell r="I57">
            <v>0</v>
          </cell>
          <cell r="J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Z57">
            <v>0</v>
          </cell>
          <cell r="BA57">
            <v>0</v>
          </cell>
          <cell r="BD57">
            <v>0</v>
          </cell>
          <cell r="BE57">
            <v>0</v>
          </cell>
          <cell r="BF57">
            <v>0</v>
          </cell>
          <cell r="BL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V57">
            <v>0</v>
          </cell>
          <cell r="BX57">
            <v>0</v>
          </cell>
          <cell r="CA57">
            <v>0</v>
          </cell>
          <cell r="CB57">
            <v>0</v>
          </cell>
          <cell r="CD57">
            <v>0</v>
          </cell>
          <cell r="CG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V57">
            <v>0</v>
          </cell>
          <cell r="CX57">
            <v>0</v>
          </cell>
          <cell r="DE57">
            <v>0</v>
          </cell>
          <cell r="EH57">
            <v>0</v>
          </cell>
          <cell r="EI57">
            <v>0</v>
          </cell>
          <cell r="EX57">
            <v>0</v>
          </cell>
          <cell r="EY57">
            <v>0</v>
          </cell>
        </row>
        <row r="58">
          <cell r="A58">
            <v>49</v>
          </cell>
          <cell r="D58">
            <v>0</v>
          </cell>
          <cell r="H58">
            <v>0</v>
          </cell>
          <cell r="I58">
            <v>0</v>
          </cell>
          <cell r="J58">
            <v>0</v>
          </cell>
          <cell r="R58">
            <v>0</v>
          </cell>
          <cell r="T58">
            <v>0</v>
          </cell>
          <cell r="U58">
            <v>0</v>
          </cell>
          <cell r="V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Z58">
            <v>0</v>
          </cell>
          <cell r="BA58">
            <v>0</v>
          </cell>
          <cell r="BD58">
            <v>0</v>
          </cell>
          <cell r="BE58">
            <v>0</v>
          </cell>
          <cell r="BF58">
            <v>0</v>
          </cell>
          <cell r="BL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V58">
            <v>0</v>
          </cell>
          <cell r="BX58">
            <v>0</v>
          </cell>
          <cell r="CA58">
            <v>0</v>
          </cell>
          <cell r="CB58">
            <v>0</v>
          </cell>
          <cell r="CD58">
            <v>0</v>
          </cell>
          <cell r="CG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V58">
            <v>0</v>
          </cell>
          <cell r="CX58">
            <v>0</v>
          </cell>
          <cell r="DE58">
            <v>0</v>
          </cell>
          <cell r="EH58">
            <v>0</v>
          </cell>
          <cell r="EI58">
            <v>0</v>
          </cell>
          <cell r="EX58">
            <v>0</v>
          </cell>
          <cell r="EY58">
            <v>0</v>
          </cell>
        </row>
        <row r="59">
          <cell r="A59">
            <v>50</v>
          </cell>
          <cell r="D59">
            <v>0</v>
          </cell>
          <cell r="H59">
            <v>0</v>
          </cell>
          <cell r="I59">
            <v>0</v>
          </cell>
          <cell r="J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Z59">
            <v>0</v>
          </cell>
          <cell r="BA59">
            <v>0</v>
          </cell>
          <cell r="BD59">
            <v>0</v>
          </cell>
          <cell r="BE59">
            <v>0</v>
          </cell>
          <cell r="BF59">
            <v>0</v>
          </cell>
          <cell r="BL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A59">
            <v>0</v>
          </cell>
          <cell r="CB59">
            <v>0</v>
          </cell>
          <cell r="CD59">
            <v>0</v>
          </cell>
          <cell r="CG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V59">
            <v>0</v>
          </cell>
          <cell r="CX59">
            <v>0</v>
          </cell>
          <cell r="DE59">
            <v>0</v>
          </cell>
          <cell r="EH59">
            <v>0</v>
          </cell>
          <cell r="EI59">
            <v>0</v>
          </cell>
          <cell r="EX59">
            <v>0</v>
          </cell>
          <cell r="EY59">
            <v>0</v>
          </cell>
        </row>
        <row r="60">
          <cell r="A60">
            <v>51</v>
          </cell>
          <cell r="D60">
            <v>0</v>
          </cell>
          <cell r="H60">
            <v>0</v>
          </cell>
          <cell r="I60">
            <v>0</v>
          </cell>
          <cell r="J60">
            <v>0</v>
          </cell>
          <cell r="R60">
            <v>0</v>
          </cell>
          <cell r="T60">
            <v>0</v>
          </cell>
          <cell r="U60">
            <v>0</v>
          </cell>
          <cell r="V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Z60">
            <v>0</v>
          </cell>
          <cell r="BA60">
            <v>0</v>
          </cell>
          <cell r="BD60">
            <v>0</v>
          </cell>
          <cell r="BE60">
            <v>0</v>
          </cell>
          <cell r="BF60">
            <v>0</v>
          </cell>
          <cell r="BL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V60">
            <v>0</v>
          </cell>
          <cell r="BX60">
            <v>0</v>
          </cell>
          <cell r="CA60">
            <v>0</v>
          </cell>
          <cell r="CB60">
            <v>0</v>
          </cell>
          <cell r="CD60">
            <v>0</v>
          </cell>
          <cell r="CG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V60">
            <v>0</v>
          </cell>
          <cell r="CX60">
            <v>0</v>
          </cell>
          <cell r="DE60">
            <v>0</v>
          </cell>
          <cell r="EH60">
            <v>0</v>
          </cell>
          <cell r="EI60">
            <v>0</v>
          </cell>
          <cell r="EX60">
            <v>0</v>
          </cell>
          <cell r="EY60">
            <v>0</v>
          </cell>
        </row>
        <row r="61">
          <cell r="A61">
            <v>52</v>
          </cell>
          <cell r="D61">
            <v>0</v>
          </cell>
          <cell r="H61">
            <v>0</v>
          </cell>
          <cell r="I61">
            <v>0</v>
          </cell>
          <cell r="J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Z61">
            <v>0</v>
          </cell>
          <cell r="BA61">
            <v>0</v>
          </cell>
          <cell r="BD61">
            <v>0</v>
          </cell>
          <cell r="BE61">
            <v>0</v>
          </cell>
          <cell r="BF61">
            <v>0</v>
          </cell>
          <cell r="BL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CA61">
            <v>0</v>
          </cell>
          <cell r="CB61">
            <v>0</v>
          </cell>
          <cell r="CD61">
            <v>0</v>
          </cell>
          <cell r="CG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V61">
            <v>0</v>
          </cell>
          <cell r="CX61">
            <v>0</v>
          </cell>
          <cell r="DE61">
            <v>0</v>
          </cell>
          <cell r="EH61">
            <v>0</v>
          </cell>
          <cell r="EI61">
            <v>0</v>
          </cell>
          <cell r="EX61">
            <v>0</v>
          </cell>
          <cell r="EY61">
            <v>0</v>
          </cell>
        </row>
        <row r="62">
          <cell r="A62">
            <v>53</v>
          </cell>
          <cell r="D62">
            <v>0</v>
          </cell>
          <cell r="H62">
            <v>0</v>
          </cell>
          <cell r="I62">
            <v>0</v>
          </cell>
          <cell r="J62">
            <v>0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Z62">
            <v>0</v>
          </cell>
          <cell r="BA62">
            <v>0</v>
          </cell>
          <cell r="BD62">
            <v>0</v>
          </cell>
          <cell r="BE62">
            <v>0</v>
          </cell>
          <cell r="BF62">
            <v>0</v>
          </cell>
          <cell r="BL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A62">
            <v>0</v>
          </cell>
          <cell r="CB62">
            <v>0</v>
          </cell>
          <cell r="CD62">
            <v>0</v>
          </cell>
          <cell r="CG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V62">
            <v>0</v>
          </cell>
          <cell r="CX62">
            <v>0</v>
          </cell>
          <cell r="DE62">
            <v>0</v>
          </cell>
          <cell r="EH62">
            <v>0</v>
          </cell>
          <cell r="EI62">
            <v>0</v>
          </cell>
          <cell r="EX62">
            <v>0</v>
          </cell>
          <cell r="EY62">
            <v>0</v>
          </cell>
        </row>
        <row r="63">
          <cell r="A63">
            <v>54</v>
          </cell>
          <cell r="D63">
            <v>0</v>
          </cell>
          <cell r="H63">
            <v>0</v>
          </cell>
          <cell r="I63">
            <v>0</v>
          </cell>
          <cell r="J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Z63">
            <v>0</v>
          </cell>
          <cell r="BA63">
            <v>0</v>
          </cell>
          <cell r="BD63">
            <v>0</v>
          </cell>
          <cell r="BE63">
            <v>0</v>
          </cell>
          <cell r="BF63">
            <v>0</v>
          </cell>
          <cell r="BL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V63">
            <v>0</v>
          </cell>
          <cell r="BX63">
            <v>0</v>
          </cell>
          <cell r="CA63">
            <v>0</v>
          </cell>
          <cell r="CB63">
            <v>0</v>
          </cell>
          <cell r="CD63">
            <v>0</v>
          </cell>
          <cell r="CG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V63">
            <v>0</v>
          </cell>
          <cell r="CX63">
            <v>0</v>
          </cell>
          <cell r="DE63">
            <v>0</v>
          </cell>
          <cell r="EH63">
            <v>0</v>
          </cell>
          <cell r="EI63">
            <v>0</v>
          </cell>
          <cell r="EX63">
            <v>0</v>
          </cell>
          <cell r="EY63">
            <v>0</v>
          </cell>
        </row>
        <row r="64">
          <cell r="A64">
            <v>55</v>
          </cell>
          <cell r="D64">
            <v>0</v>
          </cell>
          <cell r="H64">
            <v>0</v>
          </cell>
          <cell r="I64">
            <v>0</v>
          </cell>
          <cell r="J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Z64">
            <v>0</v>
          </cell>
          <cell r="BA64">
            <v>0</v>
          </cell>
          <cell r="BD64">
            <v>0</v>
          </cell>
          <cell r="BE64">
            <v>0</v>
          </cell>
          <cell r="BF64">
            <v>0</v>
          </cell>
          <cell r="BL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V64">
            <v>0</v>
          </cell>
          <cell r="BX64">
            <v>0</v>
          </cell>
          <cell r="CA64">
            <v>0</v>
          </cell>
          <cell r="CB64">
            <v>0</v>
          </cell>
          <cell r="CD64">
            <v>0</v>
          </cell>
          <cell r="CG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V64">
            <v>0</v>
          </cell>
          <cell r="CX64">
            <v>0</v>
          </cell>
          <cell r="DE64">
            <v>0</v>
          </cell>
          <cell r="EH64">
            <v>0</v>
          </cell>
          <cell r="EI64">
            <v>0</v>
          </cell>
          <cell r="EX64">
            <v>0</v>
          </cell>
          <cell r="EY64">
            <v>0</v>
          </cell>
        </row>
        <row r="65">
          <cell r="A65">
            <v>56</v>
          </cell>
          <cell r="D65">
            <v>0</v>
          </cell>
          <cell r="H65">
            <v>0</v>
          </cell>
          <cell r="I65">
            <v>0</v>
          </cell>
          <cell r="J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Z65">
            <v>0</v>
          </cell>
          <cell r="BA65">
            <v>0</v>
          </cell>
          <cell r="BD65">
            <v>0</v>
          </cell>
          <cell r="BE65">
            <v>0</v>
          </cell>
          <cell r="BF65">
            <v>0</v>
          </cell>
          <cell r="BL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A65">
            <v>0</v>
          </cell>
          <cell r="CB65">
            <v>0</v>
          </cell>
          <cell r="CD65">
            <v>0</v>
          </cell>
          <cell r="CG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V65">
            <v>0</v>
          </cell>
          <cell r="CX65">
            <v>0</v>
          </cell>
          <cell r="DE65">
            <v>0</v>
          </cell>
          <cell r="EH65">
            <v>0</v>
          </cell>
          <cell r="EI65">
            <v>0</v>
          </cell>
          <cell r="EX65">
            <v>0</v>
          </cell>
          <cell r="EY65">
            <v>0</v>
          </cell>
        </row>
        <row r="66">
          <cell r="A66">
            <v>57</v>
          </cell>
          <cell r="D66">
            <v>0</v>
          </cell>
          <cell r="H66">
            <v>0</v>
          </cell>
          <cell r="I66">
            <v>0</v>
          </cell>
          <cell r="J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Z66">
            <v>0</v>
          </cell>
          <cell r="BA66">
            <v>0</v>
          </cell>
          <cell r="BD66">
            <v>0</v>
          </cell>
          <cell r="BE66">
            <v>0</v>
          </cell>
          <cell r="BF66">
            <v>0</v>
          </cell>
          <cell r="BL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A66">
            <v>0</v>
          </cell>
          <cell r="CB66">
            <v>0</v>
          </cell>
          <cell r="CD66">
            <v>0</v>
          </cell>
          <cell r="CG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V66">
            <v>0</v>
          </cell>
          <cell r="CX66">
            <v>0</v>
          </cell>
          <cell r="DE66">
            <v>0</v>
          </cell>
          <cell r="EH66">
            <v>0</v>
          </cell>
          <cell r="EI66">
            <v>0</v>
          </cell>
          <cell r="EX66">
            <v>0</v>
          </cell>
          <cell r="EY66">
            <v>0</v>
          </cell>
        </row>
        <row r="67">
          <cell r="A67">
            <v>58</v>
          </cell>
          <cell r="D67">
            <v>0</v>
          </cell>
          <cell r="H67">
            <v>0</v>
          </cell>
          <cell r="I67">
            <v>0</v>
          </cell>
          <cell r="J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Z67">
            <v>0</v>
          </cell>
          <cell r="BA67">
            <v>0</v>
          </cell>
          <cell r="BD67">
            <v>0</v>
          </cell>
          <cell r="BE67">
            <v>0</v>
          </cell>
          <cell r="BF67">
            <v>0</v>
          </cell>
          <cell r="BL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A67">
            <v>0</v>
          </cell>
          <cell r="CB67">
            <v>0</v>
          </cell>
          <cell r="CD67">
            <v>0</v>
          </cell>
          <cell r="CG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V67">
            <v>0</v>
          </cell>
          <cell r="CX67">
            <v>0</v>
          </cell>
          <cell r="DE67">
            <v>0</v>
          </cell>
          <cell r="EH67">
            <v>0</v>
          </cell>
          <cell r="EI67">
            <v>0</v>
          </cell>
          <cell r="EX67">
            <v>0</v>
          </cell>
          <cell r="EY67">
            <v>0</v>
          </cell>
        </row>
        <row r="68">
          <cell r="A68">
            <v>59</v>
          </cell>
          <cell r="D68">
            <v>0</v>
          </cell>
          <cell r="H68">
            <v>0</v>
          </cell>
          <cell r="I68">
            <v>0</v>
          </cell>
          <cell r="J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Z68">
            <v>0</v>
          </cell>
          <cell r="BA68">
            <v>0</v>
          </cell>
          <cell r="BD68">
            <v>0</v>
          </cell>
          <cell r="BE68">
            <v>0</v>
          </cell>
          <cell r="BF68">
            <v>0</v>
          </cell>
          <cell r="BL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A68">
            <v>0</v>
          </cell>
          <cell r="CB68">
            <v>0</v>
          </cell>
          <cell r="CD68">
            <v>0</v>
          </cell>
          <cell r="CG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X68">
            <v>0</v>
          </cell>
          <cell r="DE68">
            <v>0</v>
          </cell>
          <cell r="EH68">
            <v>0</v>
          </cell>
          <cell r="EI68">
            <v>0</v>
          </cell>
          <cell r="EX68">
            <v>0</v>
          </cell>
          <cell r="EY68">
            <v>0</v>
          </cell>
        </row>
        <row r="69">
          <cell r="A69">
            <v>60</v>
          </cell>
          <cell r="D69">
            <v>0</v>
          </cell>
          <cell r="H69">
            <v>0</v>
          </cell>
          <cell r="I69">
            <v>0</v>
          </cell>
          <cell r="J69">
            <v>0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Z69">
            <v>0</v>
          </cell>
          <cell r="BA69">
            <v>0</v>
          </cell>
          <cell r="BD69">
            <v>0</v>
          </cell>
          <cell r="BE69">
            <v>0</v>
          </cell>
          <cell r="BF69">
            <v>0</v>
          </cell>
          <cell r="BL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A69">
            <v>0</v>
          </cell>
          <cell r="CB69">
            <v>0</v>
          </cell>
          <cell r="CD69">
            <v>0</v>
          </cell>
          <cell r="CG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V69">
            <v>0</v>
          </cell>
          <cell r="CX69">
            <v>0</v>
          </cell>
          <cell r="DE69">
            <v>0</v>
          </cell>
          <cell r="EH69">
            <v>0</v>
          </cell>
          <cell r="EI69">
            <v>0</v>
          </cell>
          <cell r="EX69">
            <v>0</v>
          </cell>
          <cell r="EY69">
            <v>0</v>
          </cell>
        </row>
      </sheetData>
      <sheetData sheetId="4">
        <row r="2">
          <cell r="B2" t="str">
            <v>2015</v>
          </cell>
        </row>
        <row r="3">
          <cell r="B3" t="str">
            <v>Moravskoslezský kraj</v>
          </cell>
        </row>
        <row r="4">
          <cell r="B4" t="str">
            <v>Bruntál</v>
          </cell>
        </row>
        <row r="9">
          <cell r="D9">
            <v>88179</v>
          </cell>
          <cell r="H9">
            <v>473597</v>
          </cell>
          <cell r="I9">
            <v>157099</v>
          </cell>
          <cell r="J9">
            <v>305204</v>
          </cell>
          <cell r="R9">
            <v>1004</v>
          </cell>
          <cell r="T9">
            <v>335</v>
          </cell>
          <cell r="U9">
            <v>326777</v>
          </cell>
          <cell r="V9">
            <v>15207</v>
          </cell>
          <cell r="AA9">
            <v>9937</v>
          </cell>
          <cell r="AB9">
            <v>3027</v>
          </cell>
          <cell r="AC9">
            <v>304261</v>
          </cell>
          <cell r="AD9">
            <v>171616</v>
          </cell>
          <cell r="AF9">
            <v>21137</v>
          </cell>
          <cell r="AG9">
            <v>18838</v>
          </cell>
          <cell r="AH9">
            <v>5991</v>
          </cell>
          <cell r="AI9">
            <v>132645</v>
          </cell>
          <cell r="AK9">
            <v>561556</v>
          </cell>
          <cell r="AL9">
            <v>96452</v>
          </cell>
          <cell r="AM9">
            <v>299687</v>
          </cell>
          <cell r="AN9">
            <v>16649</v>
          </cell>
          <cell r="AO9">
            <v>61462</v>
          </cell>
          <cell r="AP9">
            <v>77572</v>
          </cell>
          <cell r="AZ9">
            <v>32023</v>
          </cell>
          <cell r="BA9">
            <v>234400</v>
          </cell>
          <cell r="BD9">
            <v>676</v>
          </cell>
          <cell r="BF9">
            <v>1303</v>
          </cell>
          <cell r="BL9">
            <v>17453</v>
          </cell>
          <cell r="BO9">
            <v>85</v>
          </cell>
          <cell r="BP9">
            <v>2</v>
          </cell>
          <cell r="BQ9">
            <v>547</v>
          </cell>
          <cell r="BR9">
            <v>288</v>
          </cell>
          <cell r="BT9">
            <v>1</v>
          </cell>
          <cell r="BV9">
            <v>0</v>
          </cell>
          <cell r="BX9">
            <v>0</v>
          </cell>
          <cell r="CA9">
            <v>3902</v>
          </cell>
          <cell r="CB9">
            <v>344</v>
          </cell>
          <cell r="CD9">
            <v>90</v>
          </cell>
          <cell r="CI9">
            <v>18</v>
          </cell>
          <cell r="CJ9">
            <v>17</v>
          </cell>
          <cell r="CK9">
            <v>86525</v>
          </cell>
          <cell r="CL9">
            <v>7086</v>
          </cell>
          <cell r="CM9">
            <v>118171</v>
          </cell>
          <cell r="CN9">
            <v>149</v>
          </cell>
          <cell r="CO9">
            <v>14474</v>
          </cell>
          <cell r="CP9">
            <v>0</v>
          </cell>
          <cell r="CQ9">
            <v>3</v>
          </cell>
          <cell r="CR9">
            <v>377</v>
          </cell>
          <cell r="CS9">
            <v>0</v>
          </cell>
          <cell r="CT9">
            <v>3173</v>
          </cell>
          <cell r="CV9">
            <v>5</v>
          </cell>
          <cell r="CX9">
            <v>34.940000000000005</v>
          </cell>
          <cell r="CY9">
            <v>10</v>
          </cell>
          <cell r="CZ9">
            <v>0</v>
          </cell>
          <cell r="DA9">
            <v>16</v>
          </cell>
          <cell r="DB9">
            <v>6.529999999999999</v>
          </cell>
          <cell r="EH9">
            <v>316494</v>
          </cell>
          <cell r="EI9">
            <v>21916</v>
          </cell>
          <cell r="EX9">
            <v>2470733</v>
          </cell>
          <cell r="EY9">
            <v>13023</v>
          </cell>
        </row>
        <row r="10">
          <cell r="A10">
            <v>1</v>
          </cell>
          <cell r="B10" t="str">
            <v>Pověřená knihovna</v>
          </cell>
          <cell r="D10">
            <v>16841</v>
          </cell>
          <cell r="H10">
            <v>124868</v>
          </cell>
          <cell r="I10">
            <v>51135</v>
          </cell>
          <cell r="J10">
            <v>68748</v>
          </cell>
          <cell r="R10">
            <v>449</v>
          </cell>
          <cell r="T10">
            <v>67</v>
          </cell>
          <cell r="U10">
            <v>55732</v>
          </cell>
          <cell r="V10">
            <v>5668</v>
          </cell>
          <cell r="AA10">
            <v>2347</v>
          </cell>
          <cell r="AB10">
            <v>753</v>
          </cell>
          <cell r="AC10">
            <v>113718</v>
          </cell>
          <cell r="AD10">
            <v>35884</v>
          </cell>
          <cell r="AF10">
            <v>1250</v>
          </cell>
          <cell r="AG10">
            <v>2386</v>
          </cell>
          <cell r="AH10">
            <v>2709</v>
          </cell>
          <cell r="AI10">
            <v>77834</v>
          </cell>
          <cell r="AK10">
            <v>170107</v>
          </cell>
          <cell r="AL10">
            <v>42845</v>
          </cell>
          <cell r="AM10">
            <v>84558</v>
          </cell>
          <cell r="AN10">
            <v>4782</v>
          </cell>
          <cell r="AO10">
            <v>18124</v>
          </cell>
          <cell r="AP10">
            <v>18737</v>
          </cell>
          <cell r="AZ10">
            <v>2877</v>
          </cell>
          <cell r="BA10">
            <v>93725</v>
          </cell>
          <cell r="BD10">
            <v>360</v>
          </cell>
          <cell r="BF10">
            <v>86</v>
          </cell>
          <cell r="BL10">
            <v>17158</v>
          </cell>
          <cell r="BO10">
            <v>85</v>
          </cell>
          <cell r="BP10">
            <v>2</v>
          </cell>
          <cell r="BQ10">
            <v>120</v>
          </cell>
          <cell r="BR10">
            <v>108</v>
          </cell>
          <cell r="BT10">
            <v>0</v>
          </cell>
          <cell r="BV10">
            <v>0</v>
          </cell>
          <cell r="BX10">
            <v>0</v>
          </cell>
          <cell r="CA10">
            <v>607</v>
          </cell>
          <cell r="CB10">
            <v>27</v>
          </cell>
          <cell r="CD10">
            <v>11</v>
          </cell>
          <cell r="CI10">
            <v>1</v>
          </cell>
          <cell r="CJ10">
            <v>1</v>
          </cell>
          <cell r="CK10">
            <v>28747</v>
          </cell>
          <cell r="CL10">
            <v>252</v>
          </cell>
          <cell r="CM10">
            <v>70149</v>
          </cell>
          <cell r="CN10">
            <v>9</v>
          </cell>
          <cell r="CO10">
            <v>7685</v>
          </cell>
          <cell r="CP10">
            <v>0</v>
          </cell>
          <cell r="CQ10">
            <v>1</v>
          </cell>
          <cell r="CR10">
            <v>7</v>
          </cell>
          <cell r="CS10">
            <v>0</v>
          </cell>
          <cell r="CT10">
            <v>0</v>
          </cell>
          <cell r="CV10">
            <v>0</v>
          </cell>
          <cell r="CX10">
            <v>13</v>
          </cell>
          <cell r="CY10">
            <v>3</v>
          </cell>
          <cell r="CZ10">
            <v>0</v>
          </cell>
          <cell r="DA10">
            <v>8</v>
          </cell>
          <cell r="DB10">
            <v>1</v>
          </cell>
          <cell r="EH10">
            <v>70178</v>
          </cell>
          <cell r="EI10">
            <v>7260</v>
          </cell>
          <cell r="EX10">
            <v>724391</v>
          </cell>
          <cell r="EY10">
            <v>3484</v>
          </cell>
        </row>
        <row r="11">
          <cell r="A11">
            <v>2</v>
          </cell>
          <cell r="B11" t="str">
            <v>ZK s profesionál. prac.</v>
          </cell>
          <cell r="D11">
            <v>47324</v>
          </cell>
          <cell r="H11">
            <v>229323</v>
          </cell>
          <cell r="I11">
            <v>80048</v>
          </cell>
          <cell r="J11">
            <v>143158</v>
          </cell>
          <cell r="R11">
            <v>548</v>
          </cell>
          <cell r="T11">
            <v>252</v>
          </cell>
          <cell r="U11">
            <v>154129</v>
          </cell>
          <cell r="V11">
            <v>7943</v>
          </cell>
          <cell r="AA11">
            <v>6340</v>
          </cell>
          <cell r="AB11">
            <v>1863</v>
          </cell>
          <cell r="AC11">
            <v>180086</v>
          </cell>
          <cell r="AD11">
            <v>125639</v>
          </cell>
          <cell r="AF11">
            <v>18428</v>
          </cell>
          <cell r="AG11">
            <v>16202</v>
          </cell>
          <cell r="AH11">
            <v>3282</v>
          </cell>
          <cell r="AI11">
            <v>54447</v>
          </cell>
          <cell r="AK11">
            <v>355437</v>
          </cell>
          <cell r="AL11">
            <v>51443</v>
          </cell>
          <cell r="AM11">
            <v>190845</v>
          </cell>
          <cell r="AN11">
            <v>10873</v>
          </cell>
          <cell r="AO11">
            <v>39029</v>
          </cell>
          <cell r="AP11">
            <v>54625</v>
          </cell>
          <cell r="AZ11">
            <v>29123</v>
          </cell>
          <cell r="BA11">
            <v>139141</v>
          </cell>
          <cell r="BD11">
            <v>72</v>
          </cell>
          <cell r="BF11">
            <v>900</v>
          </cell>
          <cell r="BL11">
            <v>295</v>
          </cell>
          <cell r="BO11">
            <v>0</v>
          </cell>
          <cell r="BP11">
            <v>0</v>
          </cell>
          <cell r="BQ11">
            <v>407</v>
          </cell>
          <cell r="BR11">
            <v>180</v>
          </cell>
          <cell r="BT11">
            <v>1</v>
          </cell>
          <cell r="BV11">
            <v>0</v>
          </cell>
          <cell r="BX11">
            <v>0</v>
          </cell>
          <cell r="CA11">
            <v>1651</v>
          </cell>
          <cell r="CB11">
            <v>146</v>
          </cell>
          <cell r="CD11">
            <v>34</v>
          </cell>
          <cell r="CI11">
            <v>6</v>
          </cell>
          <cell r="CJ11">
            <v>6</v>
          </cell>
          <cell r="CK11">
            <v>48062</v>
          </cell>
          <cell r="CL11">
            <v>6832</v>
          </cell>
          <cell r="CM11">
            <v>47769</v>
          </cell>
          <cell r="CN11">
            <v>140</v>
          </cell>
          <cell r="CO11">
            <v>6678</v>
          </cell>
          <cell r="CP11">
            <v>0</v>
          </cell>
          <cell r="CQ11">
            <v>2</v>
          </cell>
          <cell r="CR11">
            <v>370</v>
          </cell>
          <cell r="CS11">
            <v>0</v>
          </cell>
          <cell r="CT11">
            <v>3173</v>
          </cell>
          <cell r="CV11">
            <v>5</v>
          </cell>
          <cell r="CX11">
            <v>21.73</v>
          </cell>
          <cell r="CY11">
            <v>7</v>
          </cell>
          <cell r="CZ11">
            <v>0</v>
          </cell>
          <cell r="DA11">
            <v>8</v>
          </cell>
          <cell r="DB11">
            <v>5.529999999999999</v>
          </cell>
          <cell r="EH11">
            <v>236024</v>
          </cell>
          <cell r="EI11">
            <v>14656</v>
          </cell>
          <cell r="EX11">
            <v>1545790</v>
          </cell>
          <cell r="EY11">
            <v>7943</v>
          </cell>
        </row>
        <row r="12">
          <cell r="A12">
            <v>3</v>
          </cell>
          <cell r="B12" t="str">
            <v>ZK s neprofesionál.prac.</v>
          </cell>
          <cell r="D12">
            <v>24014</v>
          </cell>
          <cell r="H12">
            <v>119406</v>
          </cell>
          <cell r="I12">
            <v>25916</v>
          </cell>
          <cell r="J12">
            <v>93298</v>
          </cell>
          <cell r="R12">
            <v>7</v>
          </cell>
          <cell r="T12">
            <v>16</v>
          </cell>
          <cell r="U12">
            <v>116916</v>
          </cell>
          <cell r="V12">
            <v>1596</v>
          </cell>
          <cell r="AA12">
            <v>1250</v>
          </cell>
          <cell r="AB12">
            <v>411</v>
          </cell>
          <cell r="AC12">
            <v>10457</v>
          </cell>
          <cell r="AD12">
            <v>10093</v>
          </cell>
          <cell r="AF12">
            <v>1459</v>
          </cell>
          <cell r="AG12">
            <v>250</v>
          </cell>
          <cell r="AH12">
            <v>0</v>
          </cell>
          <cell r="AI12">
            <v>364</v>
          </cell>
          <cell r="AK12">
            <v>36012</v>
          </cell>
          <cell r="AL12">
            <v>2164</v>
          </cell>
          <cell r="AM12">
            <v>24284</v>
          </cell>
          <cell r="AN12">
            <v>994</v>
          </cell>
          <cell r="AO12">
            <v>4309</v>
          </cell>
          <cell r="AP12">
            <v>4210</v>
          </cell>
          <cell r="AZ12">
            <v>23</v>
          </cell>
          <cell r="BA12">
            <v>1534</v>
          </cell>
          <cell r="BD12">
            <v>244</v>
          </cell>
          <cell r="BF12">
            <v>317</v>
          </cell>
          <cell r="BL12">
            <v>0</v>
          </cell>
          <cell r="BO12">
            <v>0</v>
          </cell>
          <cell r="BP12">
            <v>0</v>
          </cell>
          <cell r="BQ12">
            <v>20</v>
          </cell>
          <cell r="BR12">
            <v>0</v>
          </cell>
          <cell r="BT12">
            <v>0</v>
          </cell>
          <cell r="BV12">
            <v>0</v>
          </cell>
          <cell r="BX12">
            <v>0</v>
          </cell>
          <cell r="CA12">
            <v>1644</v>
          </cell>
          <cell r="CB12">
            <v>171</v>
          </cell>
          <cell r="CD12">
            <v>45</v>
          </cell>
          <cell r="CI12">
            <v>11</v>
          </cell>
          <cell r="CJ12">
            <v>10</v>
          </cell>
          <cell r="CK12">
            <v>9716</v>
          </cell>
          <cell r="CL12">
            <v>2</v>
          </cell>
          <cell r="CM12">
            <v>253</v>
          </cell>
          <cell r="CN12">
            <v>0</v>
          </cell>
          <cell r="CO12">
            <v>111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0</v>
          </cell>
          <cell r="CX12">
            <v>0.21000000000000002</v>
          </cell>
          <cell r="EH12">
            <v>10292</v>
          </cell>
          <cell r="EI12">
            <v>0</v>
          </cell>
          <cell r="EX12">
            <v>200552</v>
          </cell>
          <cell r="EY12">
            <v>1596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77"/>
  <sheetViews>
    <sheetView showGridLines="0" tabSelected="1" zoomScalePageLayoutView="0" workbookViewId="0" topLeftCell="A1">
      <pane xSplit="4" ySplit="9" topLeftCell="K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"/>
    </sheetView>
  </sheetViews>
  <sheetFormatPr defaultColWidth="9.00390625" defaultRowHeight="12.75"/>
  <cols>
    <col min="1" max="1" width="4.25390625" style="2" customWidth="1"/>
    <col min="2" max="2" width="20.75390625" style="0" customWidth="1"/>
    <col min="3" max="3" width="7.375" style="0" customWidth="1"/>
    <col min="4" max="4" width="3.125" style="0" customWidth="1"/>
    <col min="5" max="5" width="8.75390625" style="0" customWidth="1"/>
    <col min="6" max="6" width="7.375" style="0" customWidth="1"/>
    <col min="8" max="8" width="9.75390625" style="0" customWidth="1"/>
    <col min="9" max="9" width="13.25390625" style="0" customWidth="1"/>
    <col min="10" max="10" width="8.625" style="0" customWidth="1"/>
    <col min="11" max="11" width="9.375" style="0" customWidth="1"/>
    <col min="12" max="13" width="10.25390625" style="0" customWidth="1"/>
    <col min="14" max="14" width="6.625" style="0" customWidth="1"/>
    <col min="15" max="16" width="9.875" style="0" customWidth="1"/>
    <col min="17" max="17" width="9.125" style="0" customWidth="1"/>
    <col min="18" max="19" width="9.625" style="0" customWidth="1"/>
    <col min="20" max="20" width="7.00390625" style="0" customWidth="1"/>
    <col min="21" max="21" width="10.00390625" style="0" customWidth="1"/>
    <col min="22" max="22" width="7.875" style="0" customWidth="1"/>
    <col min="23" max="23" width="7.75390625" style="0" customWidth="1"/>
    <col min="25" max="25" width="9.625" style="0" customWidth="1"/>
    <col min="26" max="27" width="7.625" style="0" customWidth="1"/>
    <col min="29" max="30" width="9.375" style="0" customWidth="1"/>
    <col min="31" max="31" width="9.25390625" style="0" customWidth="1"/>
    <col min="32" max="33" width="9.625" style="0" customWidth="1"/>
  </cols>
  <sheetData>
    <row r="1" spans="1:33" ht="15.75">
      <c r="A1" s="396" t="s">
        <v>2</v>
      </c>
      <c r="B1" s="397"/>
      <c r="C1" s="240" t="str">
        <f>CONCATENATE(Analyza!C1)</f>
        <v>2015</v>
      </c>
      <c r="D1" s="241"/>
      <c r="E1" s="242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4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5"/>
    </row>
    <row r="2" spans="1:33" ht="12.75" customHeight="1">
      <c r="A2" s="398" t="s">
        <v>3</v>
      </c>
      <c r="B2" s="399"/>
      <c r="C2" s="246"/>
      <c r="D2" s="247"/>
      <c r="E2" s="193" t="s">
        <v>4</v>
      </c>
      <c r="F2" s="187"/>
      <c r="G2" s="187"/>
      <c r="H2" s="187"/>
      <c r="I2" s="400" t="s">
        <v>5</v>
      </c>
      <c r="J2" s="401"/>
      <c r="K2" s="402"/>
      <c r="L2" s="402"/>
      <c r="M2" s="402"/>
      <c r="N2" s="248"/>
      <c r="O2" s="248"/>
      <c r="P2" s="248"/>
      <c r="Q2" s="248"/>
      <c r="R2" s="249"/>
      <c r="S2" s="193" t="s">
        <v>6</v>
      </c>
      <c r="T2" s="187"/>
      <c r="U2" s="247"/>
      <c r="V2" s="250" t="s">
        <v>7</v>
      </c>
      <c r="W2" s="250"/>
      <c r="X2" s="251"/>
      <c r="Y2" s="251"/>
      <c r="Z2" s="252" t="s">
        <v>8</v>
      </c>
      <c r="AA2" s="187"/>
      <c r="AB2" s="187"/>
      <c r="AC2" s="247"/>
      <c r="AD2" s="250" t="s">
        <v>9</v>
      </c>
      <c r="AE2" s="250"/>
      <c r="AF2" s="252" t="s">
        <v>10</v>
      </c>
      <c r="AG2" s="253"/>
    </row>
    <row r="3" spans="1:33" ht="12" customHeight="1">
      <c r="A3" s="254"/>
      <c r="B3" s="255" t="str">
        <f>CONCATENATE(Analyza!B2)</f>
        <v>Moravskoslezský kraj</v>
      </c>
      <c r="C3" s="256"/>
      <c r="D3" s="257"/>
      <c r="E3" s="403"/>
      <c r="F3" s="403"/>
      <c r="G3" s="403"/>
      <c r="H3" s="258"/>
      <c r="I3" s="404" t="s">
        <v>11</v>
      </c>
      <c r="J3" s="405"/>
      <c r="K3" s="259"/>
      <c r="L3" s="260" t="s">
        <v>12</v>
      </c>
      <c r="M3" s="261"/>
      <c r="N3" s="262"/>
      <c r="O3" s="263"/>
      <c r="P3" s="264"/>
      <c r="Q3" s="265"/>
      <c r="R3" s="261"/>
      <c r="S3" s="266"/>
      <c r="T3" s="267"/>
      <c r="U3" s="268"/>
      <c r="V3" s="267"/>
      <c r="W3" s="267"/>
      <c r="X3" s="267"/>
      <c r="Y3" s="268"/>
      <c r="Z3" s="267"/>
      <c r="AA3" s="267"/>
      <c r="AB3" s="267"/>
      <c r="AC3" s="268"/>
      <c r="AD3" s="267"/>
      <c r="AE3" s="268"/>
      <c r="AF3" s="267"/>
      <c r="AG3" s="269"/>
    </row>
    <row r="4" spans="1:33" ht="13.5" customHeight="1">
      <c r="A4" s="270"/>
      <c r="B4" s="271" t="str">
        <f>CONCATENATE(Analyza!B3)</f>
        <v>Bruntál</v>
      </c>
      <c r="C4" s="272"/>
      <c r="D4" s="273"/>
      <c r="E4" s="274" t="s">
        <v>13</v>
      </c>
      <c r="F4" s="275"/>
      <c r="G4" s="276" t="s">
        <v>14</v>
      </c>
      <c r="H4" s="277" t="s">
        <v>15</v>
      </c>
      <c r="I4" s="275" t="s">
        <v>16</v>
      </c>
      <c r="J4" s="275" t="s">
        <v>17</v>
      </c>
      <c r="K4" s="277" t="s">
        <v>18</v>
      </c>
      <c r="L4" s="278" t="s">
        <v>16</v>
      </c>
      <c r="M4" s="278" t="s">
        <v>16</v>
      </c>
      <c r="N4" s="278"/>
      <c r="O4" s="277" t="s">
        <v>18</v>
      </c>
      <c r="P4" s="278" t="s">
        <v>16</v>
      </c>
      <c r="Q4" s="278"/>
      <c r="R4" s="277" t="s">
        <v>18</v>
      </c>
      <c r="S4" s="279" t="s">
        <v>16</v>
      </c>
      <c r="T4" s="280"/>
      <c r="U4" s="277" t="s">
        <v>18</v>
      </c>
      <c r="V4" s="278"/>
      <c r="W4" s="274"/>
      <c r="X4" s="275" t="s">
        <v>14</v>
      </c>
      <c r="Y4" s="277" t="s">
        <v>18</v>
      </c>
      <c r="Z4" s="275"/>
      <c r="AA4" s="281"/>
      <c r="AB4" s="275" t="s">
        <v>14</v>
      </c>
      <c r="AC4" s="277" t="s">
        <v>18</v>
      </c>
      <c r="AD4" s="275" t="s">
        <v>16</v>
      </c>
      <c r="AE4" s="277" t="s">
        <v>18</v>
      </c>
      <c r="AF4" s="278" t="s">
        <v>16</v>
      </c>
      <c r="AG4" s="282" t="s">
        <v>18</v>
      </c>
    </row>
    <row r="5" spans="1:33" s="3" customFormat="1" ht="45" customHeight="1">
      <c r="A5" s="283"/>
      <c r="B5" s="284" t="s">
        <v>19</v>
      </c>
      <c r="C5" s="285"/>
      <c r="D5" s="286"/>
      <c r="E5" s="287"/>
      <c r="F5" s="287" t="s">
        <v>20</v>
      </c>
      <c r="G5" s="287" t="s">
        <v>21</v>
      </c>
      <c r="H5" s="288" t="s">
        <v>22</v>
      </c>
      <c r="I5" s="393" t="s">
        <v>214</v>
      </c>
      <c r="J5" s="406"/>
      <c r="K5" s="288" t="s">
        <v>22</v>
      </c>
      <c r="L5" s="393" t="s">
        <v>212</v>
      </c>
      <c r="M5" s="393"/>
      <c r="N5" s="393"/>
      <c r="O5" s="288" t="s">
        <v>22</v>
      </c>
      <c r="P5" s="393" t="s">
        <v>213</v>
      </c>
      <c r="Q5" s="393"/>
      <c r="R5" s="288" t="s">
        <v>22</v>
      </c>
      <c r="S5" s="394" t="s">
        <v>23</v>
      </c>
      <c r="T5" s="395"/>
      <c r="U5" s="288" t="s">
        <v>22</v>
      </c>
      <c r="V5" s="287" t="s">
        <v>16</v>
      </c>
      <c r="W5" s="287" t="s">
        <v>20</v>
      </c>
      <c r="X5" s="287" t="s">
        <v>21</v>
      </c>
      <c r="Y5" s="288" t="s">
        <v>22</v>
      </c>
      <c r="Z5" s="287" t="s">
        <v>16</v>
      </c>
      <c r="AA5" s="287" t="s">
        <v>20</v>
      </c>
      <c r="AB5" s="287" t="s">
        <v>21</v>
      </c>
      <c r="AC5" s="288" t="s">
        <v>22</v>
      </c>
      <c r="AD5" s="287" t="s">
        <v>24</v>
      </c>
      <c r="AE5" s="288" t="s">
        <v>22</v>
      </c>
      <c r="AF5" s="287" t="s">
        <v>25</v>
      </c>
      <c r="AG5" s="289" t="s">
        <v>22</v>
      </c>
    </row>
    <row r="6" spans="1:33" ht="13.5" thickBot="1">
      <c r="A6" s="290"/>
      <c r="B6" s="291" t="s">
        <v>26</v>
      </c>
      <c r="C6" s="292"/>
      <c r="D6" s="293"/>
      <c r="E6" s="294">
        <v>1</v>
      </c>
      <c r="F6" s="295"/>
      <c r="G6" s="295"/>
      <c r="H6" s="296"/>
      <c r="I6" s="297">
        <v>2</v>
      </c>
      <c r="J6" s="298"/>
      <c r="K6" s="299"/>
      <c r="L6" s="297">
        <v>3</v>
      </c>
      <c r="M6" s="295"/>
      <c r="N6" s="295"/>
      <c r="O6" s="299"/>
      <c r="P6" s="300"/>
      <c r="Q6" s="295"/>
      <c r="R6" s="301"/>
      <c r="S6" s="294">
        <v>4</v>
      </c>
      <c r="T6" s="295"/>
      <c r="U6" s="301"/>
      <c r="V6" s="294">
        <v>5</v>
      </c>
      <c r="W6" s="302"/>
      <c r="X6" s="295"/>
      <c r="Y6" s="299"/>
      <c r="Z6" s="297">
        <v>6</v>
      </c>
      <c r="AA6" s="295"/>
      <c r="AB6" s="295"/>
      <c r="AC6" s="301"/>
      <c r="AD6" s="294">
        <v>7</v>
      </c>
      <c r="AE6" s="299"/>
      <c r="AF6" s="297">
        <v>8</v>
      </c>
      <c r="AG6" s="303"/>
    </row>
    <row r="7" spans="1:33" ht="15.75" customHeight="1" thickBot="1">
      <c r="A7" s="304"/>
      <c r="B7" s="305" t="s">
        <v>263</v>
      </c>
      <c r="C7" s="306">
        <f>COUNTIF(D10:D76,"&gt;0")</f>
        <v>49</v>
      </c>
      <c r="D7" s="307"/>
      <c r="E7" s="308"/>
      <c r="F7" s="309"/>
      <c r="G7" s="310" t="s">
        <v>262</v>
      </c>
      <c r="H7" s="306">
        <f>SUM(H10:H76)</f>
        <v>5</v>
      </c>
      <c r="I7" s="311"/>
      <c r="J7" s="310" t="s">
        <v>262</v>
      </c>
      <c r="K7" s="306">
        <f>SUM(K10:K76)</f>
        <v>6</v>
      </c>
      <c r="L7" s="311"/>
      <c r="M7" s="312"/>
      <c r="N7" s="310" t="s">
        <v>262</v>
      </c>
      <c r="O7" s="306">
        <f>SUM(O10:O76)</f>
        <v>44</v>
      </c>
      <c r="P7" s="313"/>
      <c r="Q7" s="310" t="s">
        <v>262</v>
      </c>
      <c r="R7" s="314">
        <f>SUM(R10:R76)</f>
        <v>1</v>
      </c>
      <c r="S7" s="315"/>
      <c r="T7" s="310" t="s">
        <v>262</v>
      </c>
      <c r="U7" s="314">
        <f>SUM(U10:U76)</f>
        <v>5</v>
      </c>
      <c r="V7" s="315"/>
      <c r="W7" s="315"/>
      <c r="X7" s="310" t="s">
        <v>262</v>
      </c>
      <c r="Y7" s="306">
        <f>SUM(Y10:Y76)</f>
        <v>20</v>
      </c>
      <c r="Z7" s="311"/>
      <c r="AA7" s="312"/>
      <c r="AB7" s="310" t="s">
        <v>262</v>
      </c>
      <c r="AC7" s="314">
        <f>SUM(AC10:AC76)</f>
        <v>23</v>
      </c>
      <c r="AD7" s="310" t="s">
        <v>262</v>
      </c>
      <c r="AE7" s="306">
        <f>SUM(AE10:AE76)</f>
        <v>18</v>
      </c>
      <c r="AF7" s="316" t="s">
        <v>262</v>
      </c>
      <c r="AG7" s="317">
        <f>SUM(AG10:AG76)</f>
        <v>14</v>
      </c>
    </row>
    <row r="8" spans="1:33" ht="15" customHeight="1" thickBot="1">
      <c r="A8" s="290"/>
      <c r="B8" s="18"/>
      <c r="C8" s="18"/>
      <c r="D8" s="318"/>
      <c r="E8" s="18"/>
      <c r="F8" s="18"/>
      <c r="G8" s="319" t="s">
        <v>264</v>
      </c>
      <c r="H8" s="320">
        <f>IF($C$7=0,"",H7/$C$7*100)</f>
        <v>10.204081632653061</v>
      </c>
      <c r="I8" s="321"/>
      <c r="J8" s="319" t="s">
        <v>264</v>
      </c>
      <c r="K8" s="320">
        <f>IF($C$7=0,"",K7/$C$7*100)</f>
        <v>12.244897959183673</v>
      </c>
      <c r="L8" s="321"/>
      <c r="M8" s="18"/>
      <c r="N8" s="319" t="s">
        <v>264</v>
      </c>
      <c r="O8" s="320">
        <f>IF($C$7=0,"",O7/$C$7*100)</f>
        <v>89.79591836734694</v>
      </c>
      <c r="P8" s="321"/>
      <c r="Q8" s="319" t="s">
        <v>264</v>
      </c>
      <c r="R8" s="322">
        <f>IF($C$7=0,"",R7/$C$7*100)</f>
        <v>2.0408163265306123</v>
      </c>
      <c r="S8" s="321"/>
      <c r="T8" s="319" t="s">
        <v>264</v>
      </c>
      <c r="U8" s="322">
        <f>IF($C$7=0,"",U7/$C$7*100)</f>
        <v>10.204081632653061</v>
      </c>
      <c r="V8" s="18"/>
      <c r="W8" s="18"/>
      <c r="X8" s="319" t="s">
        <v>264</v>
      </c>
      <c r="Y8" s="320">
        <f>IF($C$7=0,"",Y7/$C$7*100)</f>
        <v>40.816326530612244</v>
      </c>
      <c r="Z8" s="321"/>
      <c r="AA8" s="18"/>
      <c r="AB8" s="319" t="s">
        <v>264</v>
      </c>
      <c r="AC8" s="322">
        <f>IF($C$7=0,"",AC7/$C$7*100)</f>
        <v>46.93877551020408</v>
      </c>
      <c r="AD8" s="319" t="s">
        <v>264</v>
      </c>
      <c r="AE8" s="320">
        <f>IF($C$7=0,"",AE7/$C$7*100)</f>
        <v>36.734693877551024</v>
      </c>
      <c r="AF8" s="323" t="s">
        <v>264</v>
      </c>
      <c r="AG8" s="324">
        <f>IF($C$7=0,"",AG7/$C$7*100)</f>
        <v>28.57142857142857</v>
      </c>
    </row>
    <row r="9" spans="1:33" s="1" customFormat="1" ht="54" customHeight="1" thickBot="1">
      <c r="A9" s="325"/>
      <c r="B9" s="326" t="s">
        <v>1</v>
      </c>
      <c r="C9" s="327" t="s">
        <v>0</v>
      </c>
      <c r="D9" s="328" t="s">
        <v>27</v>
      </c>
      <c r="E9" s="329" t="s">
        <v>28</v>
      </c>
      <c r="F9" s="330" t="s">
        <v>29</v>
      </c>
      <c r="G9" s="330" t="s">
        <v>14</v>
      </c>
      <c r="H9" s="331" t="s">
        <v>30</v>
      </c>
      <c r="I9" s="330" t="s">
        <v>31</v>
      </c>
      <c r="J9" s="330" t="s">
        <v>236</v>
      </c>
      <c r="K9" s="331" t="s">
        <v>30</v>
      </c>
      <c r="L9" s="330" t="s">
        <v>32</v>
      </c>
      <c r="M9" s="330" t="s">
        <v>33</v>
      </c>
      <c r="N9" s="330" t="s">
        <v>34</v>
      </c>
      <c r="O9" s="331" t="s">
        <v>30</v>
      </c>
      <c r="P9" s="330" t="s">
        <v>35</v>
      </c>
      <c r="Q9" s="330" t="s">
        <v>211</v>
      </c>
      <c r="R9" s="332" t="s">
        <v>30</v>
      </c>
      <c r="S9" s="330" t="s">
        <v>36</v>
      </c>
      <c r="T9" s="333" t="s">
        <v>37</v>
      </c>
      <c r="U9" s="331" t="s">
        <v>30</v>
      </c>
      <c r="V9" s="330" t="s">
        <v>38</v>
      </c>
      <c r="W9" s="330" t="s">
        <v>29</v>
      </c>
      <c r="X9" s="330" t="s">
        <v>14</v>
      </c>
      <c r="Y9" s="331" t="s">
        <v>30</v>
      </c>
      <c r="Z9" s="330" t="s">
        <v>39</v>
      </c>
      <c r="AA9" s="330" t="s">
        <v>29</v>
      </c>
      <c r="AB9" s="330" t="s">
        <v>14</v>
      </c>
      <c r="AC9" s="332" t="s">
        <v>30</v>
      </c>
      <c r="AD9" s="329" t="s">
        <v>40</v>
      </c>
      <c r="AE9" s="331" t="s">
        <v>30</v>
      </c>
      <c r="AF9" s="330" t="s">
        <v>41</v>
      </c>
      <c r="AG9" s="334" t="s">
        <v>30</v>
      </c>
    </row>
    <row r="10" spans="1:33" ht="12.75">
      <c r="A10" s="107" t="str">
        <f>CONCATENATE(Analyza!A5)</f>
        <v>01</v>
      </c>
      <c r="B10" s="335" t="str">
        <f>CONCATENATE(Analyza!B5)</f>
        <v>Bruntál</v>
      </c>
      <c r="C10" s="336">
        <f>Analyza!C5</f>
        <v>16841</v>
      </c>
      <c r="D10" s="337">
        <f>Analyza!D5</f>
        <v>6</v>
      </c>
      <c r="E10" s="338">
        <f>Profesional!AW7</f>
        <v>39</v>
      </c>
      <c r="F10" s="335">
        <f aca="true" t="shared" si="0" ref="F10:F17">IF(D10&lt;&gt;0,CHOOSE(D10,3,4,11,23,28,35,42,48),0)</f>
        <v>35</v>
      </c>
      <c r="G10" s="335">
        <f aca="true" t="shared" si="1" ref="G10:G17">IF(D10&lt;&gt;0,CHOOSE(D10,5,5,15,23,28,40,45,50),0)</f>
        <v>40</v>
      </c>
      <c r="H10" s="339">
        <f aca="true" t="shared" si="2" ref="H10:H72">IF(D10=0,"",IF(E10=0,0,IF(E10&gt;=G10,1,0)))</f>
        <v>0</v>
      </c>
      <c r="I10" s="340">
        <f>'[1]Poverena'!EX9</f>
        <v>724391</v>
      </c>
      <c r="J10" s="341">
        <f aca="true" t="shared" si="3" ref="J10:J72">IF(C10=0,0,I10/C10)</f>
        <v>43.013538388456745</v>
      </c>
      <c r="K10" s="342">
        <f aca="true" t="shared" si="4" ref="K10:K72">IF(D10=0,"",IF(J10&gt;=30,1,0))</f>
        <v>1</v>
      </c>
      <c r="L10" s="343">
        <f>Profesional!D7</f>
        <v>124868</v>
      </c>
      <c r="M10" s="344">
        <f>'[1]Poverena'!U9</f>
        <v>55732</v>
      </c>
      <c r="N10" s="210">
        <f aca="true" t="shared" si="5" ref="N10:N72">IF(L10=0,0,ROUND(M10/L10*100,2))</f>
        <v>44.63</v>
      </c>
      <c r="O10" s="342">
        <f aca="true" t="shared" si="6" ref="O10:O72">IF(D10=0,"",IF(N10&gt;=75,1,0))</f>
        <v>0</v>
      </c>
      <c r="P10" s="343">
        <f>'[1]Poverena'!V9</f>
        <v>5668</v>
      </c>
      <c r="Q10" s="345">
        <f aca="true" t="shared" si="7" ref="Q10:Q72">IF(M10=0,0,ROUND(P10/M10*100,2))</f>
        <v>10.17</v>
      </c>
      <c r="R10" s="342">
        <f aca="true" t="shared" si="8" ref="R10:R72">IF(D10=0,"",IF(Q10&gt;=10,1,0))</f>
        <v>1</v>
      </c>
      <c r="S10" s="346">
        <f>'[1]Poverena'!CA9</f>
        <v>607</v>
      </c>
      <c r="T10" s="210">
        <f>IF(Profesional!AV7="",0,Profesional!AV7)</f>
        <v>36.04</v>
      </c>
      <c r="U10" s="339">
        <f aca="true" t="shared" si="9" ref="U10:U72">IF(D10=0,"",IF(D10&lt;3,"nehodnotit",IF(T10&gt;=60,1,0)))</f>
        <v>0</v>
      </c>
      <c r="V10" s="346">
        <f>'[1]Poverena'!CB9</f>
        <v>27</v>
      </c>
      <c r="W10" s="344">
        <f aca="true" t="shared" si="10" ref="W10:W17">IF(D10&lt;&gt;0,CHOOSE(D10,5,6,9,14,22,34,76,198),0)</f>
        <v>34</v>
      </c>
      <c r="X10" s="344">
        <f aca="true" t="shared" si="11" ref="X10:X17">IF(D10&lt;&gt;0,CHOOSE(D10,4,6,9,10,20,28,70,120),0)</f>
        <v>28</v>
      </c>
      <c r="Y10" s="342">
        <f aca="true" t="shared" si="12" ref="Y10:Y72">IF(D10=0,"",IF(V10=0,0,IF(V10&gt;=X10,1,0)))</f>
        <v>0</v>
      </c>
      <c r="Z10" s="343">
        <f>'[1]Poverena'!CD9</f>
        <v>11</v>
      </c>
      <c r="AA10" s="344">
        <f aca="true" t="shared" si="13" ref="AA10:AA17">IF(D10&lt;&gt;0,CHOOSE(D10,1,1,2,3,5,8,19,36),0)</f>
        <v>8</v>
      </c>
      <c r="AB10" s="344">
        <f aca="true" t="shared" si="14" ref="AB10:AB17">IF(D10&lt;&gt;0,CHOOSE(D10,1,2,2,3,5,10,15,20),0)</f>
        <v>10</v>
      </c>
      <c r="AC10" s="347">
        <f aca="true" t="shared" si="15" ref="AC10:AC72">IF(D10=0,"",IF(Z10=0,0,IF(Z10&gt;=AB10,1,0)))</f>
        <v>1</v>
      </c>
      <c r="AD10" s="344">
        <f>Profesional!AX7</f>
        <v>1</v>
      </c>
      <c r="AE10" s="347">
        <f aca="true" t="shared" si="16" ref="AE10:AE72">IF(D10=0,"",IF(AD10=1,1,0))</f>
        <v>1</v>
      </c>
      <c r="AF10" s="335">
        <f>Profesional!AZ7</f>
        <v>1</v>
      </c>
      <c r="AG10" s="348">
        <f aca="true" t="shared" si="17" ref="AG10:AG72">IF(D10=0,"",IF(D10=1,"nehodnotit",IF(AF10=1,1,0)))</f>
        <v>1</v>
      </c>
    </row>
    <row r="11" spans="1:33" ht="12.75">
      <c r="A11" s="143" t="str">
        <f>CONCATENATE(Analyza!A6)</f>
        <v>01</v>
      </c>
      <c r="B11" s="125" t="str">
        <f>CONCATENATE(Analyza!B6)</f>
        <v>Břidličná</v>
      </c>
      <c r="C11" s="349">
        <f>Analyza!C6</f>
        <v>3428</v>
      </c>
      <c r="D11" s="350">
        <f>Analyza!D6</f>
        <v>4</v>
      </c>
      <c r="E11" s="351">
        <f>Profesional!AW12</f>
        <v>30</v>
      </c>
      <c r="F11" s="125">
        <f t="shared" si="0"/>
        <v>23</v>
      </c>
      <c r="G11" s="125">
        <f t="shared" si="1"/>
        <v>23</v>
      </c>
      <c r="H11" s="352">
        <f t="shared" si="2"/>
        <v>1</v>
      </c>
      <c r="I11" s="353">
        <f>'[1]Profi'!EX10</f>
        <v>52000</v>
      </c>
      <c r="J11" s="354">
        <f t="shared" si="3"/>
        <v>15.169194865810969</v>
      </c>
      <c r="K11" s="355">
        <f t="shared" si="4"/>
        <v>0</v>
      </c>
      <c r="L11" s="351">
        <f>Profesional!D12</f>
        <v>11605</v>
      </c>
      <c r="M11" s="356">
        <f>'[1]Profi'!U10</f>
        <v>9084</v>
      </c>
      <c r="N11" s="215">
        <f t="shared" si="5"/>
        <v>78.28</v>
      </c>
      <c r="O11" s="355">
        <f t="shared" si="6"/>
        <v>1</v>
      </c>
      <c r="P11" s="351">
        <f>'[1]Profi'!V10</f>
        <v>360</v>
      </c>
      <c r="Q11" s="357">
        <f t="shared" si="7"/>
        <v>3.96</v>
      </c>
      <c r="R11" s="355">
        <f t="shared" si="8"/>
        <v>0</v>
      </c>
      <c r="S11" s="358">
        <f>'[1]Profi'!CA10</f>
        <v>173</v>
      </c>
      <c r="T11" s="215">
        <f>IF(Profesional!AV12="",0,Profesional!AV12)</f>
        <v>50.47</v>
      </c>
      <c r="U11" s="352">
        <f t="shared" si="9"/>
        <v>0</v>
      </c>
      <c r="V11" s="358">
        <f>'[1]Profi'!CB10</f>
        <v>30</v>
      </c>
      <c r="W11" s="356">
        <f t="shared" si="10"/>
        <v>14</v>
      </c>
      <c r="X11" s="356">
        <f t="shared" si="11"/>
        <v>10</v>
      </c>
      <c r="Y11" s="355">
        <f t="shared" si="12"/>
        <v>1</v>
      </c>
      <c r="Z11" s="351">
        <f>'[1]Profi'!CD10</f>
        <v>3</v>
      </c>
      <c r="AA11" s="356">
        <f t="shared" si="13"/>
        <v>3</v>
      </c>
      <c r="AB11" s="356">
        <f t="shared" si="14"/>
        <v>3</v>
      </c>
      <c r="AC11" s="359">
        <f t="shared" si="15"/>
        <v>1</v>
      </c>
      <c r="AD11" s="356">
        <f>Profesional!AX12</f>
        <v>1</v>
      </c>
      <c r="AE11" s="359">
        <f t="shared" si="16"/>
        <v>1</v>
      </c>
      <c r="AF11" s="125">
        <f>Profesional!AZ12</f>
        <v>1</v>
      </c>
      <c r="AG11" s="360">
        <f t="shared" si="17"/>
        <v>1</v>
      </c>
    </row>
    <row r="12" spans="1:33" ht="12.75">
      <c r="A12" s="143" t="str">
        <f>CONCATENATE(Analyza!A7)</f>
        <v>02</v>
      </c>
      <c r="B12" s="125" t="str">
        <f>CONCATENATE(Analyza!B7)</f>
        <v>Horní Benešov</v>
      </c>
      <c r="C12" s="349">
        <f>Analyza!C7</f>
        <v>2307</v>
      </c>
      <c r="D12" s="350">
        <f>Analyza!D7</f>
        <v>3</v>
      </c>
      <c r="E12" s="361">
        <f>Profesional!AW13</f>
        <v>32</v>
      </c>
      <c r="F12" s="125">
        <f t="shared" si="0"/>
        <v>11</v>
      </c>
      <c r="G12" s="125">
        <f t="shared" si="1"/>
        <v>15</v>
      </c>
      <c r="H12" s="352">
        <f t="shared" si="2"/>
        <v>1</v>
      </c>
      <c r="I12" s="362">
        <f>'[1]Profi'!EX11</f>
        <v>66358</v>
      </c>
      <c r="J12" s="354">
        <f t="shared" si="3"/>
        <v>28.763762462071956</v>
      </c>
      <c r="K12" s="355">
        <f t="shared" si="4"/>
        <v>0</v>
      </c>
      <c r="L12" s="351">
        <f>Profesional!D13</f>
        <v>14074</v>
      </c>
      <c r="M12" s="356">
        <f>'[1]Profi'!U11</f>
        <v>9500</v>
      </c>
      <c r="N12" s="215">
        <f t="shared" si="5"/>
        <v>67.5</v>
      </c>
      <c r="O12" s="355">
        <f t="shared" si="6"/>
        <v>0</v>
      </c>
      <c r="P12" s="351">
        <f>'[1]Profi'!V11</f>
        <v>590</v>
      </c>
      <c r="Q12" s="357">
        <f t="shared" si="7"/>
        <v>6.21</v>
      </c>
      <c r="R12" s="355">
        <f t="shared" si="8"/>
        <v>0</v>
      </c>
      <c r="S12" s="358">
        <f>'[1]Profi'!CA11</f>
        <v>255</v>
      </c>
      <c r="T12" s="215">
        <f>IF(Profesional!AV13="",0,Profesional!AV13)</f>
        <v>110.53</v>
      </c>
      <c r="U12" s="352">
        <f t="shared" si="9"/>
        <v>1</v>
      </c>
      <c r="V12" s="358">
        <f>'[1]Profi'!CB11</f>
        <v>30</v>
      </c>
      <c r="W12" s="356">
        <f t="shared" si="10"/>
        <v>9</v>
      </c>
      <c r="X12" s="356">
        <f t="shared" si="11"/>
        <v>9</v>
      </c>
      <c r="Y12" s="355">
        <f t="shared" si="12"/>
        <v>1</v>
      </c>
      <c r="Z12" s="351">
        <f>'[1]Profi'!CD11</f>
        <v>3</v>
      </c>
      <c r="AA12" s="356">
        <f t="shared" si="13"/>
        <v>2</v>
      </c>
      <c r="AB12" s="356">
        <f t="shared" si="14"/>
        <v>2</v>
      </c>
      <c r="AC12" s="359">
        <f t="shared" si="15"/>
        <v>1</v>
      </c>
      <c r="AD12" s="125">
        <f>Profesional!AX13</f>
        <v>1</v>
      </c>
      <c r="AE12" s="359">
        <f t="shared" si="16"/>
        <v>1</v>
      </c>
      <c r="AF12" s="125">
        <f>Profesional!AZ13</f>
        <v>1</v>
      </c>
      <c r="AG12" s="360">
        <f t="shared" si="17"/>
        <v>1</v>
      </c>
    </row>
    <row r="13" spans="1:33" ht="12.75">
      <c r="A13" s="143" t="str">
        <f>CONCATENATE(Analyza!A8)</f>
        <v>03</v>
      </c>
      <c r="B13" s="125" t="str">
        <f>CONCATENATE(Analyza!B8)</f>
        <v>Krnov</v>
      </c>
      <c r="C13" s="349">
        <f>Analyza!C8</f>
        <v>24195</v>
      </c>
      <c r="D13" s="350">
        <f>Analyza!D8</f>
        <v>7</v>
      </c>
      <c r="E13" s="361">
        <f>Profesional!AW14</f>
        <v>42</v>
      </c>
      <c r="F13" s="125">
        <f t="shared" si="0"/>
        <v>42</v>
      </c>
      <c r="G13" s="125">
        <f t="shared" si="1"/>
        <v>45</v>
      </c>
      <c r="H13" s="352">
        <f t="shared" si="2"/>
        <v>0</v>
      </c>
      <c r="I13" s="362">
        <f>'[1]Profi'!EX12</f>
        <v>858092</v>
      </c>
      <c r="J13" s="354">
        <f t="shared" si="3"/>
        <v>35.465674726183096</v>
      </c>
      <c r="K13" s="355">
        <f t="shared" si="4"/>
        <v>1</v>
      </c>
      <c r="L13" s="351">
        <f>Profesional!D14</f>
        <v>116053</v>
      </c>
      <c r="M13" s="356">
        <f>'[1]Profi'!U12</f>
        <v>57200</v>
      </c>
      <c r="N13" s="215">
        <f t="shared" si="5"/>
        <v>49.29</v>
      </c>
      <c r="O13" s="355">
        <f t="shared" si="6"/>
        <v>0</v>
      </c>
      <c r="P13" s="351">
        <f>'[1]Profi'!V12</f>
        <v>4214</v>
      </c>
      <c r="Q13" s="357">
        <f t="shared" si="7"/>
        <v>7.37</v>
      </c>
      <c r="R13" s="355">
        <f t="shared" si="8"/>
        <v>0</v>
      </c>
      <c r="S13" s="358">
        <f>'[1]Profi'!CA12</f>
        <v>500</v>
      </c>
      <c r="T13" s="215">
        <f>IF(Profesional!AV14="",0,Profesional!AV14)</f>
        <v>20.67</v>
      </c>
      <c r="U13" s="352">
        <f t="shared" si="9"/>
        <v>0</v>
      </c>
      <c r="V13" s="358">
        <f>'[1]Profi'!CB12</f>
        <v>30</v>
      </c>
      <c r="W13" s="356">
        <f t="shared" si="10"/>
        <v>76</v>
      </c>
      <c r="X13" s="356">
        <f t="shared" si="11"/>
        <v>70</v>
      </c>
      <c r="Y13" s="355">
        <f t="shared" si="12"/>
        <v>0</v>
      </c>
      <c r="Z13" s="351">
        <f>'[1]Profi'!CD12</f>
        <v>12</v>
      </c>
      <c r="AA13" s="356">
        <f t="shared" si="13"/>
        <v>19</v>
      </c>
      <c r="AB13" s="356">
        <f t="shared" si="14"/>
        <v>15</v>
      </c>
      <c r="AC13" s="359">
        <f t="shared" si="15"/>
        <v>0</v>
      </c>
      <c r="AD13" s="125">
        <f>Profesional!AX14</f>
        <v>1</v>
      </c>
      <c r="AE13" s="359">
        <f t="shared" si="16"/>
        <v>1</v>
      </c>
      <c r="AF13" s="125">
        <f>Profesional!AZ14</f>
        <v>1</v>
      </c>
      <c r="AG13" s="360">
        <f t="shared" si="17"/>
        <v>1</v>
      </c>
    </row>
    <row r="14" spans="1:33" ht="12.75">
      <c r="A14" s="143" t="str">
        <f>CONCATENATE(Analyza!A9)</f>
        <v>04</v>
      </c>
      <c r="B14" s="125" t="str">
        <f>CONCATENATE(Analyza!B9)</f>
        <v>Město Albrechtice</v>
      </c>
      <c r="C14" s="349">
        <f>Analyza!C9</f>
        <v>3509</v>
      </c>
      <c r="D14" s="350">
        <f>Analyza!D9</f>
        <v>4</v>
      </c>
      <c r="E14" s="361">
        <f>Profesional!AW15</f>
        <v>20</v>
      </c>
      <c r="F14" s="125">
        <f t="shared" si="0"/>
        <v>23</v>
      </c>
      <c r="G14" s="125">
        <f t="shared" si="1"/>
        <v>23</v>
      </c>
      <c r="H14" s="352">
        <f t="shared" si="2"/>
        <v>0</v>
      </c>
      <c r="I14" s="362">
        <f>'[1]Profi'!EX13</f>
        <v>75400</v>
      </c>
      <c r="J14" s="354">
        <f t="shared" si="3"/>
        <v>21.487603305785125</v>
      </c>
      <c r="K14" s="355">
        <f t="shared" si="4"/>
        <v>0</v>
      </c>
      <c r="L14" s="351">
        <f>Profesional!D15</f>
        <v>17691</v>
      </c>
      <c r="M14" s="356">
        <f>'[1]Profi'!U13</f>
        <v>16150</v>
      </c>
      <c r="N14" s="215">
        <f t="shared" si="5"/>
        <v>91.29</v>
      </c>
      <c r="O14" s="355">
        <f t="shared" si="6"/>
        <v>1</v>
      </c>
      <c r="P14" s="351">
        <f>'[1]Profi'!V13</f>
        <v>445</v>
      </c>
      <c r="Q14" s="357">
        <f t="shared" si="7"/>
        <v>2.76</v>
      </c>
      <c r="R14" s="355">
        <f t="shared" si="8"/>
        <v>0</v>
      </c>
      <c r="S14" s="358">
        <f>'[1]Profi'!CA13</f>
        <v>105</v>
      </c>
      <c r="T14" s="215">
        <f>IF(Profesional!AV15="",0,Profesional!AV15)</f>
        <v>29.92</v>
      </c>
      <c r="U14" s="352">
        <f t="shared" si="9"/>
        <v>0</v>
      </c>
      <c r="V14" s="358">
        <f>'[1]Profi'!CB13</f>
        <v>2</v>
      </c>
      <c r="W14" s="356">
        <f t="shared" si="10"/>
        <v>14</v>
      </c>
      <c r="X14" s="356">
        <f t="shared" si="11"/>
        <v>10</v>
      </c>
      <c r="Y14" s="355">
        <f t="shared" si="12"/>
        <v>0</v>
      </c>
      <c r="Z14" s="351">
        <f>'[1]Profi'!CD13</f>
        <v>2</v>
      </c>
      <c r="AA14" s="356">
        <f t="shared" si="13"/>
        <v>3</v>
      </c>
      <c r="AB14" s="356">
        <f t="shared" si="14"/>
        <v>3</v>
      </c>
      <c r="AC14" s="359">
        <f t="shared" si="15"/>
        <v>0</v>
      </c>
      <c r="AD14" s="125">
        <f>Profesional!AX15</f>
        <v>1</v>
      </c>
      <c r="AE14" s="359">
        <f t="shared" si="16"/>
        <v>1</v>
      </c>
      <c r="AF14" s="125">
        <f>Profesional!AZ15</f>
        <v>1</v>
      </c>
      <c r="AG14" s="360">
        <f t="shared" si="17"/>
        <v>1</v>
      </c>
    </row>
    <row r="15" spans="1:33" ht="12.75">
      <c r="A15" s="143" t="str">
        <f>CONCATENATE(Analyza!A10)</f>
        <v>05</v>
      </c>
      <c r="B15" s="125" t="str">
        <f>CONCATENATE(Analyza!B10)</f>
        <v>Rýmařov</v>
      </c>
      <c r="C15" s="349">
        <f>Analyza!C10</f>
        <v>8485</v>
      </c>
      <c r="D15" s="350">
        <f>Analyza!D10</f>
        <v>5</v>
      </c>
      <c r="E15" s="361">
        <f>Profesional!AW16</f>
        <v>34</v>
      </c>
      <c r="F15" s="125">
        <f t="shared" si="0"/>
        <v>28</v>
      </c>
      <c r="G15" s="125">
        <f t="shared" si="1"/>
        <v>28</v>
      </c>
      <c r="H15" s="352">
        <f t="shared" si="2"/>
        <v>1</v>
      </c>
      <c r="I15" s="362">
        <f>'[1]Profi'!EX14</f>
        <v>303663</v>
      </c>
      <c r="J15" s="354">
        <f t="shared" si="3"/>
        <v>35.78821449616971</v>
      </c>
      <c r="K15" s="355">
        <f t="shared" si="4"/>
        <v>1</v>
      </c>
      <c r="L15" s="351">
        <f>Profesional!D16</f>
        <v>34819</v>
      </c>
      <c r="M15" s="356">
        <f>'[1]Profi'!U14</f>
        <v>29308</v>
      </c>
      <c r="N15" s="215">
        <f t="shared" si="5"/>
        <v>84.17</v>
      </c>
      <c r="O15" s="355">
        <f t="shared" si="6"/>
        <v>1</v>
      </c>
      <c r="P15" s="351">
        <f>'[1]Profi'!V14</f>
        <v>1446</v>
      </c>
      <c r="Q15" s="357">
        <f t="shared" si="7"/>
        <v>4.93</v>
      </c>
      <c r="R15" s="355">
        <f t="shared" si="8"/>
        <v>0</v>
      </c>
      <c r="S15" s="358">
        <f>'[1]Profi'!CA14</f>
        <v>438</v>
      </c>
      <c r="T15" s="215">
        <f>IF(Profesional!AV16="",0,Profesional!AV16)</f>
        <v>51.62</v>
      </c>
      <c r="U15" s="352">
        <f t="shared" si="9"/>
        <v>0</v>
      </c>
      <c r="V15" s="358">
        <f>'[1]Profi'!CB14</f>
        <v>40</v>
      </c>
      <c r="W15" s="356">
        <f t="shared" si="10"/>
        <v>22</v>
      </c>
      <c r="X15" s="356">
        <f t="shared" si="11"/>
        <v>20</v>
      </c>
      <c r="Y15" s="355">
        <f t="shared" si="12"/>
        <v>1</v>
      </c>
      <c r="Z15" s="351">
        <f>'[1]Profi'!CD14</f>
        <v>10</v>
      </c>
      <c r="AA15" s="356">
        <f t="shared" si="13"/>
        <v>5</v>
      </c>
      <c r="AB15" s="356">
        <f t="shared" si="14"/>
        <v>5</v>
      </c>
      <c r="AC15" s="359">
        <f t="shared" si="15"/>
        <v>1</v>
      </c>
      <c r="AD15" s="125">
        <f>Profesional!AX16</f>
        <v>1</v>
      </c>
      <c r="AE15" s="359">
        <f t="shared" si="16"/>
        <v>1</v>
      </c>
      <c r="AF15" s="125">
        <f>Profesional!AZ16</f>
        <v>1</v>
      </c>
      <c r="AG15" s="360">
        <f t="shared" si="17"/>
        <v>1</v>
      </c>
    </row>
    <row r="16" spans="1:33" ht="12.75">
      <c r="A16" s="143" t="str">
        <f>CONCATENATE(Analyza!A11)</f>
        <v>06</v>
      </c>
      <c r="B16" s="125" t="str">
        <f>CONCATENATE(Analyza!B11)</f>
        <v>Vrbno pod Pradědem</v>
      </c>
      <c r="C16" s="349">
        <f>Analyza!C11</f>
        <v>5400</v>
      </c>
      <c r="D16" s="350">
        <f>Analyza!D11</f>
        <v>5</v>
      </c>
      <c r="E16" s="361">
        <f>Profesional!AW17</f>
        <v>33</v>
      </c>
      <c r="F16" s="125">
        <f t="shared" si="0"/>
        <v>28</v>
      </c>
      <c r="G16" s="125">
        <f t="shared" si="1"/>
        <v>28</v>
      </c>
      <c r="H16" s="352">
        <f t="shared" si="2"/>
        <v>1</v>
      </c>
      <c r="I16" s="362">
        <f>'[1]Profi'!EX15</f>
        <v>190277</v>
      </c>
      <c r="J16" s="354">
        <f t="shared" si="3"/>
        <v>35.23648148148148</v>
      </c>
      <c r="K16" s="355">
        <f t="shared" si="4"/>
        <v>1</v>
      </c>
      <c r="L16" s="351">
        <f>Profesional!D17</f>
        <v>35081</v>
      </c>
      <c r="M16" s="356">
        <f>'[1]Profi'!U15</f>
        <v>32887</v>
      </c>
      <c r="N16" s="215">
        <f t="shared" si="5"/>
        <v>93.75</v>
      </c>
      <c r="O16" s="355">
        <f t="shared" si="6"/>
        <v>1</v>
      </c>
      <c r="P16" s="351">
        <f>'[1]Profi'!V15</f>
        <v>888</v>
      </c>
      <c r="Q16" s="357">
        <f t="shared" si="7"/>
        <v>2.7</v>
      </c>
      <c r="R16" s="355">
        <f t="shared" si="8"/>
        <v>0</v>
      </c>
      <c r="S16" s="358">
        <f>'[1]Profi'!CA15</f>
        <v>180</v>
      </c>
      <c r="T16" s="215">
        <f>IF(Profesional!AV17="",0,Profesional!AV17)</f>
        <v>33.33</v>
      </c>
      <c r="U16" s="352">
        <f t="shared" si="9"/>
        <v>0</v>
      </c>
      <c r="V16" s="358">
        <f>'[1]Profi'!CB15</f>
        <v>14</v>
      </c>
      <c r="W16" s="356">
        <f t="shared" si="10"/>
        <v>22</v>
      </c>
      <c r="X16" s="356">
        <f t="shared" si="11"/>
        <v>20</v>
      </c>
      <c r="Y16" s="355">
        <f t="shared" si="12"/>
        <v>0</v>
      </c>
      <c r="Z16" s="351">
        <f>'[1]Profi'!CD15</f>
        <v>4</v>
      </c>
      <c r="AA16" s="356">
        <f t="shared" si="13"/>
        <v>5</v>
      </c>
      <c r="AB16" s="356">
        <f t="shared" si="14"/>
        <v>5</v>
      </c>
      <c r="AC16" s="359">
        <f t="shared" si="15"/>
        <v>0</v>
      </c>
      <c r="AD16" s="125">
        <f>Profesional!AX17</f>
        <v>1</v>
      </c>
      <c r="AE16" s="359">
        <f t="shared" si="16"/>
        <v>1</v>
      </c>
      <c r="AF16" s="125">
        <f>Profesional!AZ17</f>
        <v>1</v>
      </c>
      <c r="AG16" s="360">
        <f t="shared" si="17"/>
        <v>1</v>
      </c>
    </row>
    <row r="17" spans="1:33" ht="12.75">
      <c r="A17" s="143" t="str">
        <f>CONCATENATE(Analyza!A12)</f>
        <v>1</v>
      </c>
      <c r="B17" s="125" t="str">
        <f>CONCATENATE(Analyza!B12)</f>
        <v>Andělská Hora</v>
      </c>
      <c r="C17" s="349">
        <f>Analyza!C12</f>
        <v>384</v>
      </c>
      <c r="D17" s="350">
        <f>Analyza!D12</f>
        <v>1</v>
      </c>
      <c r="E17" s="351">
        <f>Neprofi!AW8</f>
        <v>4</v>
      </c>
      <c r="F17" s="125">
        <f t="shared" si="0"/>
        <v>3</v>
      </c>
      <c r="G17" s="125">
        <f t="shared" si="1"/>
        <v>5</v>
      </c>
      <c r="H17" s="352">
        <f t="shared" si="2"/>
        <v>0</v>
      </c>
      <c r="I17" s="362">
        <f>'[1]Neprofi'!EX10</f>
        <v>2000</v>
      </c>
      <c r="J17" s="354">
        <f t="shared" si="3"/>
        <v>5.208333333333333</v>
      </c>
      <c r="K17" s="355">
        <f t="shared" si="4"/>
        <v>0</v>
      </c>
      <c r="L17" s="351">
        <f>Neprofi!D8</f>
        <v>2677</v>
      </c>
      <c r="M17" s="356">
        <f>'[1]Neprofi'!U10</f>
        <v>2677</v>
      </c>
      <c r="N17" s="215">
        <f t="shared" si="5"/>
        <v>100</v>
      </c>
      <c r="O17" s="355">
        <f t="shared" si="6"/>
        <v>1</v>
      </c>
      <c r="P17" s="351">
        <f>'[1]Neprofi'!V10</f>
        <v>13</v>
      </c>
      <c r="Q17" s="357">
        <f t="shared" si="7"/>
        <v>0.49</v>
      </c>
      <c r="R17" s="355">
        <f t="shared" si="8"/>
        <v>0</v>
      </c>
      <c r="S17" s="358">
        <f>'[1]Neprofi'!CA10</f>
        <v>60</v>
      </c>
      <c r="T17" s="118">
        <f>IF(Neprofi!AV8="",0,Neprofi!AV8)</f>
        <v>156.25</v>
      </c>
      <c r="U17" s="352" t="str">
        <f t="shared" si="9"/>
        <v>nehodnotit</v>
      </c>
      <c r="V17" s="358">
        <f>'[1]Neprofi'!CB10</f>
        <v>10</v>
      </c>
      <c r="W17" s="356">
        <f t="shared" si="10"/>
        <v>5</v>
      </c>
      <c r="X17" s="356">
        <f t="shared" si="11"/>
        <v>4</v>
      </c>
      <c r="Y17" s="355">
        <f t="shared" si="12"/>
        <v>1</v>
      </c>
      <c r="Z17" s="351">
        <f>'[1]Neprofi'!CD10</f>
        <v>1</v>
      </c>
      <c r="AA17" s="356">
        <f t="shared" si="13"/>
        <v>1</v>
      </c>
      <c r="AB17" s="356">
        <f t="shared" si="14"/>
        <v>1</v>
      </c>
      <c r="AC17" s="359">
        <f t="shared" si="15"/>
        <v>1</v>
      </c>
      <c r="AD17" s="117">
        <f>Neprofi!AX8</f>
        <v>1</v>
      </c>
      <c r="AE17" s="359">
        <f t="shared" si="16"/>
        <v>1</v>
      </c>
      <c r="AF17" s="117">
        <f>Neprofi!AZ8</f>
        <v>0</v>
      </c>
      <c r="AG17" s="360" t="str">
        <f t="shared" si="17"/>
        <v>nehodnotit</v>
      </c>
    </row>
    <row r="18" spans="1:33" ht="12.75">
      <c r="A18" s="143" t="str">
        <f>CONCATENATE(Analyza!A13)</f>
        <v>2</v>
      </c>
      <c r="B18" s="125" t="str">
        <f>CONCATENATE(Analyza!B13)</f>
        <v>Bílčice</v>
      </c>
      <c r="C18" s="349">
        <f>Analyza!C13</f>
        <v>231</v>
      </c>
      <c r="D18" s="350">
        <f>Analyza!D13</f>
        <v>1</v>
      </c>
      <c r="E18" s="361">
        <f>Neprofi!AW9</f>
        <v>2</v>
      </c>
      <c r="F18" s="125">
        <f aca="true" t="shared" si="18" ref="F18:F76">IF(D18&lt;&gt;0,CHOOSE(D18,3,4,11,23,28,35,42,48),0)</f>
        <v>3</v>
      </c>
      <c r="G18" s="125">
        <f aca="true" t="shared" si="19" ref="G18:G76">IF(D18&lt;&gt;0,CHOOSE(D18,5,5,15,23,28,40,45,50),0)</f>
        <v>5</v>
      </c>
      <c r="H18" s="352">
        <f t="shared" si="2"/>
        <v>0</v>
      </c>
      <c r="I18" s="362">
        <f>'[1]Neprofi'!EX11</f>
        <v>3000</v>
      </c>
      <c r="J18" s="354">
        <f t="shared" si="3"/>
        <v>12.987012987012987</v>
      </c>
      <c r="K18" s="355">
        <f t="shared" si="4"/>
        <v>0</v>
      </c>
      <c r="L18" s="351">
        <f>Neprofi!D9</f>
        <v>2039</v>
      </c>
      <c r="M18" s="356">
        <f>'[1]Neprofi'!U11</f>
        <v>2039</v>
      </c>
      <c r="N18" s="215">
        <f t="shared" si="5"/>
        <v>100</v>
      </c>
      <c r="O18" s="355">
        <f t="shared" si="6"/>
        <v>1</v>
      </c>
      <c r="P18" s="351">
        <f>'[1]Neprofi'!V11</f>
        <v>22</v>
      </c>
      <c r="Q18" s="357">
        <f t="shared" si="7"/>
        <v>1.08</v>
      </c>
      <c r="R18" s="355">
        <f t="shared" si="8"/>
        <v>0</v>
      </c>
      <c r="S18" s="358">
        <f>'[1]Neprofi'!CA11</f>
        <v>30</v>
      </c>
      <c r="T18" s="118">
        <f>IF(Neprofi!AV9="",0,Neprofi!AV9)</f>
        <v>129.87</v>
      </c>
      <c r="U18" s="352" t="str">
        <f t="shared" si="9"/>
        <v>nehodnotit</v>
      </c>
      <c r="V18" s="358">
        <f>'[1]Neprofi'!CB11</f>
        <v>1</v>
      </c>
      <c r="W18" s="356">
        <f aca="true" t="shared" si="20" ref="W18:W76">IF(D18&lt;&gt;0,CHOOSE(D18,5,6,9,14,22,34,76,198),0)</f>
        <v>5</v>
      </c>
      <c r="X18" s="356">
        <f aca="true" t="shared" si="21" ref="X18:X76">IF(D18&lt;&gt;0,CHOOSE(D18,4,6,9,10,20,28,70,120),0)</f>
        <v>4</v>
      </c>
      <c r="Y18" s="355">
        <f t="shared" si="12"/>
        <v>0</v>
      </c>
      <c r="Z18" s="351">
        <f>'[1]Neprofi'!CD11</f>
        <v>0</v>
      </c>
      <c r="AA18" s="356">
        <f aca="true" t="shared" si="22" ref="AA18:AA76">IF(D18&lt;&gt;0,CHOOSE(D18,1,1,2,3,5,8,19,36),0)</f>
        <v>1</v>
      </c>
      <c r="AB18" s="356">
        <f aca="true" t="shared" si="23" ref="AB18:AB76">IF(D18&lt;&gt;0,CHOOSE(D18,1,2,2,3,5,10,15,20),0)</f>
        <v>1</v>
      </c>
      <c r="AC18" s="359">
        <f t="shared" si="15"/>
        <v>0</v>
      </c>
      <c r="AD18" s="117">
        <f>Neprofi!AX9</f>
        <v>0</v>
      </c>
      <c r="AE18" s="359">
        <f t="shared" si="16"/>
        <v>0</v>
      </c>
      <c r="AF18" s="117">
        <f>Neprofi!AZ9</f>
        <v>0</v>
      </c>
      <c r="AG18" s="360" t="str">
        <f t="shared" si="17"/>
        <v>nehodnotit</v>
      </c>
    </row>
    <row r="19" spans="1:33" ht="12.75">
      <c r="A19" s="143" t="str">
        <f>CONCATENATE(Analyza!A14)</f>
        <v>3</v>
      </c>
      <c r="B19" s="125" t="str">
        <f>CONCATENATE(Analyza!B14)</f>
        <v>Bohušov</v>
      </c>
      <c r="C19" s="349">
        <f>Analyza!C14</f>
        <v>420</v>
      </c>
      <c r="D19" s="350">
        <f>Analyza!D14</f>
        <v>1</v>
      </c>
      <c r="E19" s="361">
        <f>Neprofi!AW10</f>
        <v>0</v>
      </c>
      <c r="F19" s="125">
        <f t="shared" si="18"/>
        <v>3</v>
      </c>
      <c r="G19" s="125">
        <f t="shared" si="19"/>
        <v>5</v>
      </c>
      <c r="H19" s="352">
        <f t="shared" si="2"/>
        <v>0</v>
      </c>
      <c r="I19" s="362">
        <f>'[1]Neprofi'!EX12</f>
        <v>0</v>
      </c>
      <c r="J19" s="354">
        <f t="shared" si="3"/>
        <v>0</v>
      </c>
      <c r="K19" s="355">
        <f t="shared" si="4"/>
        <v>0</v>
      </c>
      <c r="L19" s="351">
        <f>Neprofi!D10</f>
        <v>2490</v>
      </c>
      <c r="M19" s="356">
        <f>'[1]Neprofi'!U12</f>
        <v>0</v>
      </c>
      <c r="N19" s="215">
        <f t="shared" si="5"/>
        <v>0</v>
      </c>
      <c r="O19" s="355">
        <f t="shared" si="6"/>
        <v>0</v>
      </c>
      <c r="P19" s="351">
        <f>'[1]Neprofi'!V12</f>
        <v>0</v>
      </c>
      <c r="Q19" s="357">
        <f t="shared" si="7"/>
        <v>0</v>
      </c>
      <c r="R19" s="355">
        <f t="shared" si="8"/>
        <v>0</v>
      </c>
      <c r="S19" s="358">
        <f>'[1]Neprofi'!CA12</f>
        <v>0</v>
      </c>
      <c r="T19" s="118">
        <f>IF(Neprofi!AV10="",0,Neprofi!AV10)</f>
        <v>0</v>
      </c>
      <c r="U19" s="352" t="str">
        <f t="shared" si="9"/>
        <v>nehodnotit</v>
      </c>
      <c r="V19" s="358">
        <f>'[1]Neprofi'!CB12</f>
        <v>0</v>
      </c>
      <c r="W19" s="356">
        <f t="shared" si="20"/>
        <v>5</v>
      </c>
      <c r="X19" s="356">
        <f t="shared" si="21"/>
        <v>4</v>
      </c>
      <c r="Y19" s="355">
        <f t="shared" si="12"/>
        <v>0</v>
      </c>
      <c r="Z19" s="351">
        <f>'[1]Neprofi'!CD12</f>
        <v>0</v>
      </c>
      <c r="AA19" s="356">
        <f t="shared" si="22"/>
        <v>1</v>
      </c>
      <c r="AB19" s="356">
        <f t="shared" si="23"/>
        <v>1</v>
      </c>
      <c r="AC19" s="359">
        <f t="shared" si="15"/>
        <v>0</v>
      </c>
      <c r="AD19" s="117">
        <f>Neprofi!AX10</f>
        <v>0</v>
      </c>
      <c r="AE19" s="359">
        <f t="shared" si="16"/>
        <v>0</v>
      </c>
      <c r="AF19" s="117">
        <f>Neprofi!AZ10</f>
        <v>0</v>
      </c>
      <c r="AG19" s="360" t="str">
        <f t="shared" si="17"/>
        <v>nehodnotit</v>
      </c>
    </row>
    <row r="20" spans="1:33" ht="12.75">
      <c r="A20" s="143" t="str">
        <f>CONCATENATE(Analyza!A15)</f>
        <v>4</v>
      </c>
      <c r="B20" s="125" t="str">
        <f>CONCATENATE(Analyza!B15)</f>
        <v>Brantice</v>
      </c>
      <c r="C20" s="349">
        <f>Analyza!C15</f>
        <v>1384</v>
      </c>
      <c r="D20" s="350">
        <f>Analyza!D15</f>
        <v>3</v>
      </c>
      <c r="E20" s="361">
        <f>Neprofi!AW11</f>
        <v>2</v>
      </c>
      <c r="F20" s="125">
        <f t="shared" si="18"/>
        <v>11</v>
      </c>
      <c r="G20" s="125">
        <f t="shared" si="19"/>
        <v>15</v>
      </c>
      <c r="H20" s="352">
        <f t="shared" si="2"/>
        <v>0</v>
      </c>
      <c r="I20" s="362">
        <f>'[1]Neprofi'!EX13</f>
        <v>4000</v>
      </c>
      <c r="J20" s="354">
        <f t="shared" si="3"/>
        <v>2.8901734104046244</v>
      </c>
      <c r="K20" s="355">
        <f t="shared" si="4"/>
        <v>0</v>
      </c>
      <c r="L20" s="351">
        <f>Neprofi!D11</f>
        <v>2056</v>
      </c>
      <c r="M20" s="356">
        <f>'[1]Neprofi'!U13</f>
        <v>2056</v>
      </c>
      <c r="N20" s="215">
        <f t="shared" si="5"/>
        <v>100</v>
      </c>
      <c r="O20" s="355">
        <f t="shared" si="6"/>
        <v>1</v>
      </c>
      <c r="P20" s="351">
        <f>'[1]Neprofi'!V13</f>
        <v>32</v>
      </c>
      <c r="Q20" s="357">
        <f t="shared" si="7"/>
        <v>1.56</v>
      </c>
      <c r="R20" s="355">
        <f t="shared" si="8"/>
        <v>0</v>
      </c>
      <c r="S20" s="358">
        <f>'[1]Neprofi'!CA13</f>
        <v>108</v>
      </c>
      <c r="T20" s="118">
        <f>IF(Neprofi!AV11="",0,Neprofi!AV11)</f>
        <v>78.03</v>
      </c>
      <c r="U20" s="352">
        <f t="shared" si="9"/>
        <v>1</v>
      </c>
      <c r="V20" s="358">
        <f>'[1]Neprofi'!CB13</f>
        <v>4</v>
      </c>
      <c r="W20" s="356">
        <f t="shared" si="20"/>
        <v>9</v>
      </c>
      <c r="X20" s="356">
        <f t="shared" si="21"/>
        <v>9</v>
      </c>
      <c r="Y20" s="355">
        <f t="shared" si="12"/>
        <v>0</v>
      </c>
      <c r="Z20" s="351">
        <f>'[1]Neprofi'!CD13</f>
        <v>1</v>
      </c>
      <c r="AA20" s="356">
        <f t="shared" si="22"/>
        <v>2</v>
      </c>
      <c r="AB20" s="356">
        <f t="shared" si="23"/>
        <v>2</v>
      </c>
      <c r="AC20" s="359">
        <f t="shared" si="15"/>
        <v>0</v>
      </c>
      <c r="AD20" s="117">
        <f>Neprofi!AX11</f>
        <v>1</v>
      </c>
      <c r="AE20" s="359">
        <f t="shared" si="16"/>
        <v>1</v>
      </c>
      <c r="AF20" s="117">
        <f>Neprofi!AZ11</f>
        <v>1</v>
      </c>
      <c r="AG20" s="360">
        <f t="shared" si="17"/>
        <v>1</v>
      </c>
    </row>
    <row r="21" spans="1:33" ht="12.75">
      <c r="A21" s="143" t="str">
        <f>CONCATENATE(Analyza!A16)</f>
        <v>5</v>
      </c>
      <c r="B21" s="125" t="str">
        <f>CONCATENATE(Analyza!B16)</f>
        <v>Dívčí Hrad</v>
      </c>
      <c r="C21" s="349">
        <f>Analyza!C16</f>
        <v>297</v>
      </c>
      <c r="D21" s="350">
        <f>Analyza!D16</f>
        <v>1</v>
      </c>
      <c r="E21" s="361">
        <f>Neprofi!AW12</f>
        <v>2</v>
      </c>
      <c r="F21" s="125">
        <f t="shared" si="18"/>
        <v>3</v>
      </c>
      <c r="G21" s="125">
        <f t="shared" si="19"/>
        <v>5</v>
      </c>
      <c r="H21" s="352">
        <f t="shared" si="2"/>
        <v>0</v>
      </c>
      <c r="I21" s="362">
        <f>'[1]Neprofi'!EX14</f>
        <v>2740</v>
      </c>
      <c r="J21" s="354">
        <f t="shared" si="3"/>
        <v>9.225589225589225</v>
      </c>
      <c r="K21" s="355">
        <f t="shared" si="4"/>
        <v>0</v>
      </c>
      <c r="L21" s="351">
        <f>Neprofi!D12</f>
        <v>3037</v>
      </c>
      <c r="M21" s="356">
        <f>'[1]Neprofi'!U14</f>
        <v>3037</v>
      </c>
      <c r="N21" s="215">
        <f t="shared" si="5"/>
        <v>100</v>
      </c>
      <c r="O21" s="355">
        <f t="shared" si="6"/>
        <v>1</v>
      </c>
      <c r="P21" s="351">
        <f>'[1]Neprofi'!V14</f>
        <v>18</v>
      </c>
      <c r="Q21" s="357">
        <f t="shared" si="7"/>
        <v>0.59</v>
      </c>
      <c r="R21" s="355">
        <f t="shared" si="8"/>
        <v>0</v>
      </c>
      <c r="S21" s="358">
        <f>'[1]Neprofi'!CA14</f>
        <v>20</v>
      </c>
      <c r="T21" s="118">
        <f>IF(Neprofi!AV12="",0,Neprofi!AV12)</f>
        <v>67.34</v>
      </c>
      <c r="U21" s="352" t="str">
        <f t="shared" si="9"/>
        <v>nehodnotit</v>
      </c>
      <c r="V21" s="358">
        <f>'[1]Neprofi'!CB14</f>
        <v>8</v>
      </c>
      <c r="W21" s="356">
        <f t="shared" si="20"/>
        <v>5</v>
      </c>
      <c r="X21" s="356">
        <f t="shared" si="21"/>
        <v>4</v>
      </c>
      <c r="Y21" s="355">
        <f t="shared" si="12"/>
        <v>1</v>
      </c>
      <c r="Z21" s="351">
        <f>'[1]Neprofi'!CD14</f>
        <v>2</v>
      </c>
      <c r="AA21" s="356">
        <f t="shared" si="22"/>
        <v>1</v>
      </c>
      <c r="AB21" s="356">
        <f t="shared" si="23"/>
        <v>1</v>
      </c>
      <c r="AC21" s="359">
        <f t="shared" si="15"/>
        <v>1</v>
      </c>
      <c r="AD21" s="117">
        <f>Neprofi!AX12</f>
        <v>0</v>
      </c>
      <c r="AE21" s="359">
        <f t="shared" si="16"/>
        <v>0</v>
      </c>
      <c r="AF21" s="117">
        <f>Neprofi!AZ12</f>
        <v>0</v>
      </c>
      <c r="AG21" s="360" t="str">
        <f t="shared" si="17"/>
        <v>nehodnotit</v>
      </c>
    </row>
    <row r="22" spans="1:33" ht="12.75">
      <c r="A22" s="143" t="str">
        <f>CONCATENATE(Analyza!A17)</f>
        <v>6</v>
      </c>
      <c r="B22" s="125" t="str">
        <f>CONCATENATE(Analyza!B17)</f>
        <v>Dolní Moravice</v>
      </c>
      <c r="C22" s="349">
        <f>Analyza!C17</f>
        <v>394</v>
      </c>
      <c r="D22" s="350">
        <f>Analyza!D17</f>
        <v>1</v>
      </c>
      <c r="E22" s="361">
        <f>Neprofi!AW13</f>
        <v>0</v>
      </c>
      <c r="F22" s="125">
        <f t="shared" si="18"/>
        <v>3</v>
      </c>
      <c r="G22" s="125">
        <f t="shared" si="19"/>
        <v>5</v>
      </c>
      <c r="H22" s="352">
        <f t="shared" si="2"/>
        <v>0</v>
      </c>
      <c r="I22" s="362">
        <f>'[1]Neprofi'!EX15</f>
        <v>0</v>
      </c>
      <c r="J22" s="354">
        <f t="shared" si="3"/>
        <v>0</v>
      </c>
      <c r="K22" s="355">
        <f t="shared" si="4"/>
        <v>0</v>
      </c>
      <c r="L22" s="351">
        <f>Neprofi!D13</f>
        <v>0</v>
      </c>
      <c r="M22" s="356">
        <f>'[1]Neprofi'!U15</f>
        <v>0</v>
      </c>
      <c r="N22" s="215">
        <f t="shared" si="5"/>
        <v>0</v>
      </c>
      <c r="O22" s="355">
        <f t="shared" si="6"/>
        <v>0</v>
      </c>
      <c r="P22" s="351">
        <f>'[1]Neprofi'!V15</f>
        <v>0</v>
      </c>
      <c r="Q22" s="357">
        <f t="shared" si="7"/>
        <v>0</v>
      </c>
      <c r="R22" s="355">
        <f t="shared" si="8"/>
        <v>0</v>
      </c>
      <c r="S22" s="358">
        <f>'[1]Neprofi'!CA15</f>
        <v>0</v>
      </c>
      <c r="T22" s="118">
        <f>IF(Neprofi!AV13="",0,Neprofi!AV13)</f>
        <v>0</v>
      </c>
      <c r="U22" s="352" t="str">
        <f t="shared" si="9"/>
        <v>nehodnotit</v>
      </c>
      <c r="V22" s="358">
        <f>'[1]Neprofi'!CB15</f>
        <v>0</v>
      </c>
      <c r="W22" s="356">
        <f t="shared" si="20"/>
        <v>5</v>
      </c>
      <c r="X22" s="356">
        <f t="shared" si="21"/>
        <v>4</v>
      </c>
      <c r="Y22" s="355">
        <f t="shared" si="12"/>
        <v>0</v>
      </c>
      <c r="Z22" s="351">
        <f>'[1]Neprofi'!CD15</f>
        <v>0</v>
      </c>
      <c r="AA22" s="356">
        <f t="shared" si="22"/>
        <v>1</v>
      </c>
      <c r="AB22" s="356">
        <f t="shared" si="23"/>
        <v>1</v>
      </c>
      <c r="AC22" s="359">
        <f t="shared" si="15"/>
        <v>0</v>
      </c>
      <c r="AD22" s="117">
        <f>Neprofi!AX13</f>
        <v>0</v>
      </c>
      <c r="AE22" s="359">
        <f t="shared" si="16"/>
        <v>0</v>
      </c>
      <c r="AF22" s="117">
        <f>Neprofi!AZ13</f>
        <v>0</v>
      </c>
      <c r="AG22" s="360" t="str">
        <f t="shared" si="17"/>
        <v>nehodnotit</v>
      </c>
    </row>
    <row r="23" spans="1:33" ht="12.75">
      <c r="A23" s="143" t="str">
        <f>CONCATENATE(Analyza!A18)</f>
        <v>7</v>
      </c>
      <c r="B23" s="125" t="str">
        <f>CONCATENATE(Analyza!B18)</f>
        <v>Dvorce</v>
      </c>
      <c r="C23" s="349">
        <f>Analyza!C18</f>
        <v>1368</v>
      </c>
      <c r="D23" s="350">
        <f>Analyza!D18</f>
        <v>3</v>
      </c>
      <c r="E23" s="361">
        <f>Neprofi!AW14</f>
        <v>6</v>
      </c>
      <c r="F23" s="125">
        <f t="shared" si="18"/>
        <v>11</v>
      </c>
      <c r="G23" s="125">
        <f t="shared" si="19"/>
        <v>15</v>
      </c>
      <c r="H23" s="352">
        <f t="shared" si="2"/>
        <v>0</v>
      </c>
      <c r="I23" s="362">
        <f>'[1]Neprofi'!EX16</f>
        <v>12691</v>
      </c>
      <c r="J23" s="354">
        <f t="shared" si="3"/>
        <v>9.277046783625732</v>
      </c>
      <c r="K23" s="355">
        <f t="shared" si="4"/>
        <v>0</v>
      </c>
      <c r="L23" s="351">
        <f>Neprofi!D14</f>
        <v>8061</v>
      </c>
      <c r="M23" s="356">
        <f>'[1]Neprofi'!U16</f>
        <v>8061</v>
      </c>
      <c r="N23" s="215">
        <f t="shared" si="5"/>
        <v>100</v>
      </c>
      <c r="O23" s="355">
        <f t="shared" si="6"/>
        <v>1</v>
      </c>
      <c r="P23" s="351">
        <f>'[1]Neprofi'!V16</f>
        <v>173</v>
      </c>
      <c r="Q23" s="357">
        <f t="shared" si="7"/>
        <v>2.15</v>
      </c>
      <c r="R23" s="355">
        <f t="shared" si="8"/>
        <v>0</v>
      </c>
      <c r="S23" s="358">
        <f>'[1]Neprofi'!CA16</f>
        <v>108</v>
      </c>
      <c r="T23" s="118">
        <f>IF(Neprofi!AV14="",0,Neprofi!AV14)</f>
        <v>78.95</v>
      </c>
      <c r="U23" s="352">
        <f t="shared" si="9"/>
        <v>1</v>
      </c>
      <c r="V23" s="358">
        <f>'[1]Neprofi'!CB16</f>
        <v>4</v>
      </c>
      <c r="W23" s="356">
        <f t="shared" si="20"/>
        <v>9</v>
      </c>
      <c r="X23" s="356">
        <f t="shared" si="21"/>
        <v>9</v>
      </c>
      <c r="Y23" s="355">
        <f t="shared" si="12"/>
        <v>0</v>
      </c>
      <c r="Z23" s="351">
        <f>'[1]Neprofi'!CD16</f>
        <v>1</v>
      </c>
      <c r="AA23" s="356">
        <f t="shared" si="22"/>
        <v>2</v>
      </c>
      <c r="AB23" s="356">
        <f t="shared" si="23"/>
        <v>2</v>
      </c>
      <c r="AC23" s="359">
        <f t="shared" si="15"/>
        <v>0</v>
      </c>
      <c r="AD23" s="117">
        <f>Neprofi!AX14</f>
        <v>1</v>
      </c>
      <c r="AE23" s="359">
        <f t="shared" si="16"/>
        <v>1</v>
      </c>
      <c r="AF23" s="117">
        <f>Neprofi!AZ14</f>
        <v>1</v>
      </c>
      <c r="AG23" s="360">
        <f t="shared" si="17"/>
        <v>1</v>
      </c>
    </row>
    <row r="24" spans="1:33" ht="12.75">
      <c r="A24" s="143" t="str">
        <f>CONCATENATE(Analyza!A19)</f>
        <v>8</v>
      </c>
      <c r="B24" s="125" t="str">
        <f>CONCATENATE(Analyza!B19)</f>
        <v>Heřmanovice</v>
      </c>
      <c r="C24" s="349">
        <f>Analyza!C19</f>
        <v>356</v>
      </c>
      <c r="D24" s="350">
        <f>Analyza!D19</f>
        <v>1</v>
      </c>
      <c r="E24" s="361">
        <f>Neprofi!AW15</f>
        <v>4</v>
      </c>
      <c r="F24" s="125">
        <f t="shared" si="18"/>
        <v>3</v>
      </c>
      <c r="G24" s="125">
        <f t="shared" si="19"/>
        <v>5</v>
      </c>
      <c r="H24" s="352">
        <f t="shared" si="2"/>
        <v>0</v>
      </c>
      <c r="I24" s="362">
        <f>'[1]Neprofi'!EX17</f>
        <v>5000</v>
      </c>
      <c r="J24" s="354">
        <f t="shared" si="3"/>
        <v>14.044943820224718</v>
      </c>
      <c r="K24" s="355">
        <f t="shared" si="4"/>
        <v>0</v>
      </c>
      <c r="L24" s="351">
        <f>Neprofi!D15</f>
        <v>2302</v>
      </c>
      <c r="M24" s="356">
        <f>'[1]Neprofi'!U17</f>
        <v>2302</v>
      </c>
      <c r="N24" s="215">
        <f t="shared" si="5"/>
        <v>100</v>
      </c>
      <c r="O24" s="355">
        <f t="shared" si="6"/>
        <v>1</v>
      </c>
      <c r="P24" s="351">
        <f>'[1]Neprofi'!V17</f>
        <v>30</v>
      </c>
      <c r="Q24" s="357">
        <f t="shared" si="7"/>
        <v>1.3</v>
      </c>
      <c r="R24" s="355">
        <f t="shared" si="8"/>
        <v>0</v>
      </c>
      <c r="S24" s="358">
        <f>'[1]Neprofi'!CA17</f>
        <v>20</v>
      </c>
      <c r="T24" s="118">
        <f>IF(Neprofi!AV15="",0,Neprofi!AV15)</f>
        <v>56.18</v>
      </c>
      <c r="U24" s="352" t="str">
        <f t="shared" si="9"/>
        <v>nehodnotit</v>
      </c>
      <c r="V24" s="358">
        <f>'[1]Neprofi'!CB17</f>
        <v>1</v>
      </c>
      <c r="W24" s="356">
        <f t="shared" si="20"/>
        <v>5</v>
      </c>
      <c r="X24" s="356">
        <f t="shared" si="21"/>
        <v>4</v>
      </c>
      <c r="Y24" s="355">
        <f t="shared" si="12"/>
        <v>0</v>
      </c>
      <c r="Z24" s="351">
        <f>'[1]Neprofi'!CD17</f>
        <v>1</v>
      </c>
      <c r="AA24" s="356">
        <f t="shared" si="22"/>
        <v>1</v>
      </c>
      <c r="AB24" s="356">
        <f t="shared" si="23"/>
        <v>1</v>
      </c>
      <c r="AC24" s="359">
        <f t="shared" si="15"/>
        <v>1</v>
      </c>
      <c r="AD24" s="117">
        <f>Neprofi!AX15</f>
        <v>0</v>
      </c>
      <c r="AE24" s="359">
        <f t="shared" si="16"/>
        <v>0</v>
      </c>
      <c r="AF24" s="117">
        <f>Neprofi!AZ15</f>
        <v>0</v>
      </c>
      <c r="AG24" s="360" t="str">
        <f t="shared" si="17"/>
        <v>nehodnotit</v>
      </c>
    </row>
    <row r="25" spans="1:33" ht="12.75">
      <c r="A25" s="143" t="str">
        <f>CONCATENATE(Analyza!A20)</f>
        <v>9</v>
      </c>
      <c r="B25" s="125" t="str">
        <f>CONCATENATE(Analyza!B20)</f>
        <v>Hlinka</v>
      </c>
      <c r="C25" s="349">
        <f>Analyza!C20</f>
        <v>187</v>
      </c>
      <c r="D25" s="350">
        <f>Analyza!D20</f>
        <v>1</v>
      </c>
      <c r="E25" s="361">
        <f>Neprofi!AW16</f>
        <v>1</v>
      </c>
      <c r="F25" s="125">
        <f t="shared" si="18"/>
        <v>3</v>
      </c>
      <c r="G25" s="125">
        <f t="shared" si="19"/>
        <v>5</v>
      </c>
      <c r="H25" s="352">
        <f t="shared" si="2"/>
        <v>0</v>
      </c>
      <c r="I25" s="362">
        <f>'[1]Neprofi'!EX18</f>
        <v>1000</v>
      </c>
      <c r="J25" s="354">
        <f t="shared" si="3"/>
        <v>5.347593582887701</v>
      </c>
      <c r="K25" s="355">
        <f t="shared" si="4"/>
        <v>0</v>
      </c>
      <c r="L25" s="351">
        <f>Neprofi!D16</f>
        <v>946</v>
      </c>
      <c r="M25" s="356">
        <f>'[1]Neprofi'!U18</f>
        <v>946</v>
      </c>
      <c r="N25" s="215">
        <f t="shared" si="5"/>
        <v>100</v>
      </c>
      <c r="O25" s="355">
        <f t="shared" si="6"/>
        <v>1</v>
      </c>
      <c r="P25" s="351">
        <f>'[1]Neprofi'!V18</f>
        <v>56</v>
      </c>
      <c r="Q25" s="357">
        <f t="shared" si="7"/>
        <v>5.92</v>
      </c>
      <c r="R25" s="355">
        <f t="shared" si="8"/>
        <v>0</v>
      </c>
      <c r="S25" s="358">
        <f>'[1]Neprofi'!CA18</f>
        <v>15</v>
      </c>
      <c r="T25" s="118">
        <f>IF(Neprofi!AV16="",0,Neprofi!AV16)</f>
        <v>80.21</v>
      </c>
      <c r="U25" s="352" t="str">
        <f t="shared" si="9"/>
        <v>nehodnotit</v>
      </c>
      <c r="V25" s="358">
        <f>'[1]Neprofi'!CB18</f>
        <v>3</v>
      </c>
      <c r="W25" s="356">
        <f t="shared" si="20"/>
        <v>5</v>
      </c>
      <c r="X25" s="356">
        <f t="shared" si="21"/>
        <v>4</v>
      </c>
      <c r="Y25" s="355">
        <f t="shared" si="12"/>
        <v>0</v>
      </c>
      <c r="Z25" s="351">
        <f>'[1]Neprofi'!CD18</f>
        <v>1</v>
      </c>
      <c r="AA25" s="356">
        <f t="shared" si="22"/>
        <v>1</v>
      </c>
      <c r="AB25" s="356">
        <f t="shared" si="23"/>
        <v>1</v>
      </c>
      <c r="AC25" s="359">
        <f t="shared" si="15"/>
        <v>1</v>
      </c>
      <c r="AD25" s="117">
        <f>Neprofi!AX16</f>
        <v>0</v>
      </c>
      <c r="AE25" s="359">
        <f t="shared" si="16"/>
        <v>0</v>
      </c>
      <c r="AF25" s="117">
        <f>Neprofi!AZ16</f>
        <v>1</v>
      </c>
      <c r="AG25" s="360" t="str">
        <f t="shared" si="17"/>
        <v>nehodnotit</v>
      </c>
    </row>
    <row r="26" spans="1:33" ht="12.75">
      <c r="A26" s="143" t="str">
        <f>CONCATENATE(Analyza!A21)</f>
        <v>10</v>
      </c>
      <c r="B26" s="125" t="str">
        <f>CONCATENATE(Analyza!B21)</f>
        <v>Holčovice</v>
      </c>
      <c r="C26" s="349">
        <f>Analyza!C21</f>
        <v>721</v>
      </c>
      <c r="D26" s="350">
        <f>Analyza!D21</f>
        <v>2</v>
      </c>
      <c r="E26" s="361">
        <f>Neprofi!AW17</f>
        <v>2</v>
      </c>
      <c r="F26" s="125">
        <f t="shared" si="18"/>
        <v>4</v>
      </c>
      <c r="G26" s="125">
        <f t="shared" si="19"/>
        <v>5</v>
      </c>
      <c r="H26" s="352">
        <f t="shared" si="2"/>
        <v>0</v>
      </c>
      <c r="I26" s="362">
        <f>'[1]Neprofi'!EX19</f>
        <v>6800</v>
      </c>
      <c r="J26" s="354">
        <f t="shared" si="3"/>
        <v>9.43134535367545</v>
      </c>
      <c r="K26" s="355">
        <f t="shared" si="4"/>
        <v>0</v>
      </c>
      <c r="L26" s="351">
        <f>Neprofi!D17</f>
        <v>5692</v>
      </c>
      <c r="M26" s="356">
        <f>'[1]Neprofi'!U19</f>
        <v>5692</v>
      </c>
      <c r="N26" s="215">
        <f t="shared" si="5"/>
        <v>100</v>
      </c>
      <c r="O26" s="355">
        <f t="shared" si="6"/>
        <v>1</v>
      </c>
      <c r="P26" s="351">
        <f>'[1]Neprofi'!V19</f>
        <v>107</v>
      </c>
      <c r="Q26" s="357">
        <f t="shared" si="7"/>
        <v>1.88</v>
      </c>
      <c r="R26" s="355">
        <f t="shared" si="8"/>
        <v>0</v>
      </c>
      <c r="S26" s="358">
        <f>'[1]Neprofi'!CA19</f>
        <v>20</v>
      </c>
      <c r="T26" s="118">
        <f>IF(Neprofi!AV17="",0,Neprofi!AV17)</f>
        <v>27.74</v>
      </c>
      <c r="U26" s="352" t="str">
        <f t="shared" si="9"/>
        <v>nehodnotit</v>
      </c>
      <c r="V26" s="358">
        <f>'[1]Neprofi'!CB19</f>
        <v>1</v>
      </c>
      <c r="W26" s="356">
        <f t="shared" si="20"/>
        <v>6</v>
      </c>
      <c r="X26" s="356">
        <f t="shared" si="21"/>
        <v>6</v>
      </c>
      <c r="Y26" s="355">
        <f t="shared" si="12"/>
        <v>0</v>
      </c>
      <c r="Z26" s="351">
        <f>'[1]Neprofi'!CD19</f>
        <v>1</v>
      </c>
      <c r="AA26" s="356">
        <f t="shared" si="22"/>
        <v>1</v>
      </c>
      <c r="AB26" s="356">
        <f t="shared" si="23"/>
        <v>2</v>
      </c>
      <c r="AC26" s="359">
        <f t="shared" si="15"/>
        <v>0</v>
      </c>
      <c r="AD26" s="117">
        <f>Neprofi!AX17</f>
        <v>0</v>
      </c>
      <c r="AE26" s="359">
        <f t="shared" si="16"/>
        <v>0</v>
      </c>
      <c r="AF26" s="117">
        <f>Neprofi!AZ17</f>
        <v>0</v>
      </c>
      <c r="AG26" s="360">
        <f t="shared" si="17"/>
        <v>0</v>
      </c>
    </row>
    <row r="27" spans="1:33" ht="12.75">
      <c r="A27" s="143" t="str">
        <f>CONCATENATE(Analyza!A22)</f>
        <v>11</v>
      </c>
      <c r="B27" s="125" t="str">
        <f>CONCATENATE(Analyza!B22)</f>
        <v>Horní Město</v>
      </c>
      <c r="C27" s="349">
        <f>Analyza!C22</f>
        <v>888</v>
      </c>
      <c r="D27" s="350">
        <f>Analyza!D22</f>
        <v>2</v>
      </c>
      <c r="E27" s="361">
        <f>Neprofi!AW18</f>
        <v>2</v>
      </c>
      <c r="F27" s="125">
        <f t="shared" si="18"/>
        <v>4</v>
      </c>
      <c r="G27" s="125">
        <f t="shared" si="19"/>
        <v>5</v>
      </c>
      <c r="H27" s="352">
        <f t="shared" si="2"/>
        <v>0</v>
      </c>
      <c r="I27" s="362">
        <f>'[1]Neprofi'!EX20</f>
        <v>6188</v>
      </c>
      <c r="J27" s="354">
        <f t="shared" si="3"/>
        <v>6.968468468468468</v>
      </c>
      <c r="K27" s="355">
        <f t="shared" si="4"/>
        <v>0</v>
      </c>
      <c r="L27" s="351">
        <f>Neprofi!D18</f>
        <v>408</v>
      </c>
      <c r="M27" s="356">
        <f>'[1]Neprofi'!U20</f>
        <v>408</v>
      </c>
      <c r="N27" s="215">
        <f t="shared" si="5"/>
        <v>100</v>
      </c>
      <c r="O27" s="355">
        <f t="shared" si="6"/>
        <v>1</v>
      </c>
      <c r="P27" s="351">
        <f>'[1]Neprofi'!V20</f>
        <v>33</v>
      </c>
      <c r="Q27" s="357">
        <f t="shared" si="7"/>
        <v>8.09</v>
      </c>
      <c r="R27" s="355">
        <f t="shared" si="8"/>
        <v>0</v>
      </c>
      <c r="S27" s="358">
        <f>'[1]Neprofi'!CA20</f>
        <v>45</v>
      </c>
      <c r="T27" s="118">
        <f>IF(Neprofi!AV18="",0,Neprofi!AV18)</f>
        <v>50.68</v>
      </c>
      <c r="U27" s="352" t="str">
        <f t="shared" si="9"/>
        <v>nehodnotit</v>
      </c>
      <c r="V27" s="358">
        <f>'[1]Neprofi'!CB20</f>
        <v>10</v>
      </c>
      <c r="W27" s="356">
        <f t="shared" si="20"/>
        <v>6</v>
      </c>
      <c r="X27" s="356">
        <f t="shared" si="21"/>
        <v>6</v>
      </c>
      <c r="Y27" s="355">
        <f t="shared" si="12"/>
        <v>1</v>
      </c>
      <c r="Z27" s="351">
        <f>'[1]Neprofi'!CD20</f>
        <v>1</v>
      </c>
      <c r="AA27" s="356">
        <f t="shared" si="22"/>
        <v>1</v>
      </c>
      <c r="AB27" s="356">
        <f t="shared" si="23"/>
        <v>2</v>
      </c>
      <c r="AC27" s="359">
        <f t="shared" si="15"/>
        <v>0</v>
      </c>
      <c r="AD27" s="117">
        <f>Neprofi!AX18</f>
        <v>0</v>
      </c>
      <c r="AE27" s="359">
        <f t="shared" si="16"/>
        <v>0</v>
      </c>
      <c r="AF27" s="117">
        <f>Neprofi!AZ18</f>
        <v>0</v>
      </c>
      <c r="AG27" s="360">
        <f t="shared" si="17"/>
        <v>0</v>
      </c>
    </row>
    <row r="28" spans="1:33" ht="12.75">
      <c r="A28" s="143" t="str">
        <f>CONCATENATE(Analyza!A23)</f>
        <v>12</v>
      </c>
      <c r="B28" s="125" t="str">
        <f>CONCATENATE(Analyza!B23)</f>
        <v>Hošťálkovy</v>
      </c>
      <c r="C28" s="349">
        <f>Analyza!C23</f>
        <v>592</v>
      </c>
      <c r="D28" s="350">
        <f>Analyza!D23</f>
        <v>2</v>
      </c>
      <c r="E28" s="361">
        <f>Neprofi!AW19</f>
        <v>1</v>
      </c>
      <c r="F28" s="125">
        <f t="shared" si="18"/>
        <v>4</v>
      </c>
      <c r="G28" s="125">
        <f t="shared" si="19"/>
        <v>5</v>
      </c>
      <c r="H28" s="352">
        <f t="shared" si="2"/>
        <v>0</v>
      </c>
      <c r="I28" s="362">
        <f>'[1]Neprofi'!EX21</f>
        <v>20000</v>
      </c>
      <c r="J28" s="354">
        <f t="shared" si="3"/>
        <v>33.78378378378378</v>
      </c>
      <c r="K28" s="355">
        <f t="shared" si="4"/>
        <v>1</v>
      </c>
      <c r="L28" s="351">
        <f>Neprofi!D19</f>
        <v>2285</v>
      </c>
      <c r="M28" s="356">
        <f>'[1]Neprofi'!U21</f>
        <v>2285</v>
      </c>
      <c r="N28" s="215">
        <f t="shared" si="5"/>
        <v>100</v>
      </c>
      <c r="O28" s="355">
        <f t="shared" si="6"/>
        <v>1</v>
      </c>
      <c r="P28" s="351">
        <f>'[1]Neprofi'!V21</f>
        <v>108</v>
      </c>
      <c r="Q28" s="357">
        <f t="shared" si="7"/>
        <v>4.73</v>
      </c>
      <c r="R28" s="355">
        <f t="shared" si="8"/>
        <v>0</v>
      </c>
      <c r="S28" s="358">
        <f>'[1]Neprofi'!CA21</f>
        <v>10</v>
      </c>
      <c r="T28" s="118">
        <f>IF(Neprofi!AV19="",0,Neprofi!AV19)</f>
        <v>16.89</v>
      </c>
      <c r="U28" s="352" t="str">
        <f t="shared" si="9"/>
        <v>nehodnotit</v>
      </c>
      <c r="V28" s="358">
        <f>'[1]Neprofi'!CB21</f>
        <v>0</v>
      </c>
      <c r="W28" s="356">
        <f t="shared" si="20"/>
        <v>6</v>
      </c>
      <c r="X28" s="356">
        <f t="shared" si="21"/>
        <v>6</v>
      </c>
      <c r="Y28" s="355">
        <f t="shared" si="12"/>
        <v>0</v>
      </c>
      <c r="Z28" s="351">
        <f>'[1]Neprofi'!CD21</f>
        <v>0</v>
      </c>
      <c r="AA28" s="356">
        <f t="shared" si="22"/>
        <v>1</v>
      </c>
      <c r="AB28" s="356">
        <f t="shared" si="23"/>
        <v>2</v>
      </c>
      <c r="AC28" s="359">
        <f t="shared" si="15"/>
        <v>0</v>
      </c>
      <c r="AD28" s="117">
        <f>Neprofi!AX19</f>
        <v>0</v>
      </c>
      <c r="AE28" s="359">
        <f t="shared" si="16"/>
        <v>0</v>
      </c>
      <c r="AF28" s="117">
        <f>Neprofi!AZ19</f>
        <v>0</v>
      </c>
      <c r="AG28" s="360">
        <f t="shared" si="17"/>
        <v>0</v>
      </c>
    </row>
    <row r="29" spans="1:33" ht="12.75">
      <c r="A29" s="143" t="str">
        <f>CONCATENATE(Analyza!A24)</f>
        <v>13</v>
      </c>
      <c r="B29" s="125" t="str">
        <f>CONCATENATE(Analyza!B24)</f>
        <v>Janov</v>
      </c>
      <c r="C29" s="349">
        <f>Analyza!C24</f>
        <v>296</v>
      </c>
      <c r="D29" s="350">
        <f>Analyza!D24</f>
        <v>1</v>
      </c>
      <c r="E29" s="361">
        <f>Neprofi!AW20</f>
        <v>2</v>
      </c>
      <c r="F29" s="125">
        <f t="shared" si="18"/>
        <v>3</v>
      </c>
      <c r="G29" s="125">
        <f t="shared" si="19"/>
        <v>5</v>
      </c>
      <c r="H29" s="352">
        <f t="shared" si="2"/>
        <v>0</v>
      </c>
      <c r="I29" s="362">
        <f>'[1]Neprofi'!EX22</f>
        <v>5090</v>
      </c>
      <c r="J29" s="354">
        <f t="shared" si="3"/>
        <v>17.195945945945947</v>
      </c>
      <c r="K29" s="355">
        <f t="shared" si="4"/>
        <v>0</v>
      </c>
      <c r="L29" s="351">
        <f>Neprofi!D20</f>
        <v>2958</v>
      </c>
      <c r="M29" s="356">
        <f>'[1]Neprofi'!U22</f>
        <v>2958</v>
      </c>
      <c r="N29" s="215">
        <f t="shared" si="5"/>
        <v>100</v>
      </c>
      <c r="O29" s="355">
        <f t="shared" si="6"/>
        <v>1</v>
      </c>
      <c r="P29" s="351">
        <f>'[1]Neprofi'!V22</f>
        <v>20</v>
      </c>
      <c r="Q29" s="357">
        <f t="shared" si="7"/>
        <v>0.68</v>
      </c>
      <c r="R29" s="355">
        <f t="shared" si="8"/>
        <v>0</v>
      </c>
      <c r="S29" s="358">
        <f>'[1]Neprofi'!CA22</f>
        <v>60</v>
      </c>
      <c r="T29" s="118">
        <f>IF(Neprofi!AV20="",0,Neprofi!AV20)</f>
        <v>202.7</v>
      </c>
      <c r="U29" s="352" t="str">
        <f t="shared" si="9"/>
        <v>nehodnotit</v>
      </c>
      <c r="V29" s="358">
        <f>'[1]Neprofi'!CB22</f>
        <v>7</v>
      </c>
      <c r="W29" s="356">
        <f t="shared" si="20"/>
        <v>5</v>
      </c>
      <c r="X29" s="356">
        <f t="shared" si="21"/>
        <v>4</v>
      </c>
      <c r="Y29" s="355">
        <f t="shared" si="12"/>
        <v>1</v>
      </c>
      <c r="Z29" s="351">
        <f>'[1]Neprofi'!CD22</f>
        <v>1</v>
      </c>
      <c r="AA29" s="356">
        <f t="shared" si="22"/>
        <v>1</v>
      </c>
      <c r="AB29" s="356">
        <f t="shared" si="23"/>
        <v>1</v>
      </c>
      <c r="AC29" s="359">
        <f t="shared" si="15"/>
        <v>1</v>
      </c>
      <c r="AD29" s="117">
        <f>Neprofi!AX20</f>
        <v>0</v>
      </c>
      <c r="AE29" s="359">
        <f t="shared" si="16"/>
        <v>0</v>
      </c>
      <c r="AF29" s="117">
        <f>Neprofi!AZ20</f>
        <v>0</v>
      </c>
      <c r="AG29" s="360" t="str">
        <f t="shared" si="17"/>
        <v>nehodnotit</v>
      </c>
    </row>
    <row r="30" spans="1:33" ht="12.75">
      <c r="A30" s="143" t="str">
        <f>CONCATENATE(Analyza!A25)</f>
        <v>14</v>
      </c>
      <c r="B30" s="125" t="str">
        <f>CONCATENATE(Analyza!B25)</f>
        <v>Jindřichov</v>
      </c>
      <c r="C30" s="349">
        <f>Analyza!C25</f>
        <v>1289</v>
      </c>
      <c r="D30" s="350">
        <f>Analyza!D25</f>
        <v>3</v>
      </c>
      <c r="E30" s="361">
        <f>Neprofi!AW21</f>
        <v>6</v>
      </c>
      <c r="F30" s="125">
        <f t="shared" si="18"/>
        <v>11</v>
      </c>
      <c r="G30" s="125">
        <f t="shared" si="19"/>
        <v>15</v>
      </c>
      <c r="H30" s="352">
        <f t="shared" si="2"/>
        <v>0</v>
      </c>
      <c r="I30" s="362">
        <f>'[1]Neprofi'!EX23</f>
        <v>7240</v>
      </c>
      <c r="J30" s="354">
        <f t="shared" si="3"/>
        <v>5.616757176105508</v>
      </c>
      <c r="K30" s="355">
        <f t="shared" si="4"/>
        <v>0</v>
      </c>
      <c r="L30" s="351">
        <f>Neprofi!D21</f>
        <v>6219</v>
      </c>
      <c r="M30" s="356">
        <f>'[1]Neprofi'!U23</f>
        <v>6219</v>
      </c>
      <c r="N30" s="215">
        <f t="shared" si="5"/>
        <v>100</v>
      </c>
      <c r="O30" s="355">
        <f t="shared" si="6"/>
        <v>1</v>
      </c>
      <c r="P30" s="351">
        <f>'[1]Neprofi'!V23</f>
        <v>100</v>
      </c>
      <c r="Q30" s="357">
        <f t="shared" si="7"/>
        <v>1.61</v>
      </c>
      <c r="R30" s="355">
        <f t="shared" si="8"/>
        <v>0</v>
      </c>
      <c r="S30" s="358">
        <f>'[1]Neprofi'!CA23</f>
        <v>80</v>
      </c>
      <c r="T30" s="118">
        <f>IF(Neprofi!AV21="",0,Neprofi!AV21)</f>
        <v>62.06</v>
      </c>
      <c r="U30" s="352">
        <f t="shared" si="9"/>
        <v>1</v>
      </c>
      <c r="V30" s="358">
        <f>'[1]Neprofi'!CB23</f>
        <v>13</v>
      </c>
      <c r="W30" s="356">
        <f t="shared" si="20"/>
        <v>9</v>
      </c>
      <c r="X30" s="356">
        <f t="shared" si="21"/>
        <v>9</v>
      </c>
      <c r="Y30" s="355">
        <f t="shared" si="12"/>
        <v>1</v>
      </c>
      <c r="Z30" s="351">
        <f>'[1]Neprofi'!CD23</f>
        <v>4</v>
      </c>
      <c r="AA30" s="356">
        <f t="shared" si="22"/>
        <v>2</v>
      </c>
      <c r="AB30" s="356">
        <f t="shared" si="23"/>
        <v>2</v>
      </c>
      <c r="AC30" s="359">
        <f t="shared" si="15"/>
        <v>1</v>
      </c>
      <c r="AD30" s="117">
        <f>Neprofi!AX21</f>
        <v>1</v>
      </c>
      <c r="AE30" s="359">
        <f t="shared" si="16"/>
        <v>1</v>
      </c>
      <c r="AF30" s="117">
        <f>Neprofi!AZ21</f>
        <v>1</v>
      </c>
      <c r="AG30" s="360">
        <f t="shared" si="17"/>
        <v>1</v>
      </c>
    </row>
    <row r="31" spans="1:33" ht="12.75">
      <c r="A31" s="143" t="str">
        <f>CONCATENATE(Analyza!A26)</f>
        <v>15</v>
      </c>
      <c r="B31" s="125" t="str">
        <f>CONCATENATE(Analyza!B26)</f>
        <v>Jiříkov</v>
      </c>
      <c r="C31" s="349">
        <f>Analyza!C26</f>
        <v>270</v>
      </c>
      <c r="D31" s="350">
        <f>Analyza!D26</f>
        <v>1</v>
      </c>
      <c r="E31" s="361">
        <f>Neprofi!AW22</f>
        <v>3</v>
      </c>
      <c r="F31" s="125">
        <f t="shared" si="18"/>
        <v>3</v>
      </c>
      <c r="G31" s="125">
        <f t="shared" si="19"/>
        <v>5</v>
      </c>
      <c r="H31" s="352">
        <f t="shared" si="2"/>
        <v>0</v>
      </c>
      <c r="I31" s="362">
        <f>'[1]Neprofi'!EX24</f>
        <v>4000</v>
      </c>
      <c r="J31" s="354">
        <f t="shared" si="3"/>
        <v>14.814814814814815</v>
      </c>
      <c r="K31" s="355">
        <f t="shared" si="4"/>
        <v>0</v>
      </c>
      <c r="L31" s="351">
        <f>Neprofi!D22</f>
        <v>1435</v>
      </c>
      <c r="M31" s="356">
        <f>'[1]Neprofi'!U24</f>
        <v>1435</v>
      </c>
      <c r="N31" s="215">
        <f t="shared" si="5"/>
        <v>100</v>
      </c>
      <c r="O31" s="355">
        <f t="shared" si="6"/>
        <v>1</v>
      </c>
      <c r="P31" s="351">
        <f>'[1]Neprofi'!V24</f>
        <v>22</v>
      </c>
      <c r="Q31" s="357">
        <f t="shared" si="7"/>
        <v>1.53</v>
      </c>
      <c r="R31" s="355">
        <f t="shared" si="8"/>
        <v>0</v>
      </c>
      <c r="S31" s="358">
        <f>'[1]Neprofi'!CA24</f>
        <v>35</v>
      </c>
      <c r="T31" s="118">
        <f>IF(Neprofi!AV22="",0,Neprofi!AV22)</f>
        <v>129.63</v>
      </c>
      <c r="U31" s="352" t="str">
        <f t="shared" si="9"/>
        <v>nehodnotit</v>
      </c>
      <c r="V31" s="358">
        <f>'[1]Neprofi'!CB24</f>
        <v>2</v>
      </c>
      <c r="W31" s="356">
        <f t="shared" si="20"/>
        <v>5</v>
      </c>
      <c r="X31" s="356">
        <f t="shared" si="21"/>
        <v>4</v>
      </c>
      <c r="Y31" s="355">
        <f t="shared" si="12"/>
        <v>0</v>
      </c>
      <c r="Z31" s="351">
        <f>'[1]Neprofi'!CD24</f>
        <v>0</v>
      </c>
      <c r="AA31" s="356">
        <f t="shared" si="22"/>
        <v>1</v>
      </c>
      <c r="AB31" s="356">
        <f t="shared" si="23"/>
        <v>1</v>
      </c>
      <c r="AC31" s="359">
        <f t="shared" si="15"/>
        <v>0</v>
      </c>
      <c r="AD31" s="117">
        <f>Neprofi!AX22</f>
        <v>0</v>
      </c>
      <c r="AE31" s="359">
        <f t="shared" si="16"/>
        <v>0</v>
      </c>
      <c r="AF31" s="117">
        <f>Neprofi!AZ22</f>
        <v>0</v>
      </c>
      <c r="AG31" s="360" t="str">
        <f t="shared" si="17"/>
        <v>nehodnotit</v>
      </c>
    </row>
    <row r="32" spans="1:33" ht="12.75">
      <c r="A32" s="143" t="str">
        <f>CONCATENATE(Analyza!A27)</f>
        <v>16</v>
      </c>
      <c r="B32" s="125" t="str">
        <f>CONCATENATE(Analyza!B27)</f>
        <v>Karlovice</v>
      </c>
      <c r="C32" s="349">
        <f>Analyza!C27</f>
        <v>1045</v>
      </c>
      <c r="D32" s="350">
        <f>Analyza!D27</f>
        <v>3</v>
      </c>
      <c r="E32" s="361">
        <f>Neprofi!AW23</f>
        <v>6</v>
      </c>
      <c r="F32" s="125">
        <f t="shared" si="18"/>
        <v>11</v>
      </c>
      <c r="G32" s="125">
        <f t="shared" si="19"/>
        <v>15</v>
      </c>
      <c r="H32" s="352">
        <f t="shared" si="2"/>
        <v>0</v>
      </c>
      <c r="I32" s="362">
        <f>'[1]Neprofi'!EX25</f>
        <v>10000</v>
      </c>
      <c r="J32" s="354">
        <f t="shared" si="3"/>
        <v>9.569377990430622</v>
      </c>
      <c r="K32" s="355">
        <f t="shared" si="4"/>
        <v>0</v>
      </c>
      <c r="L32" s="351">
        <f>Neprofi!D23</f>
        <v>3435</v>
      </c>
      <c r="M32" s="356">
        <f>'[1]Neprofi'!U25</f>
        <v>3435</v>
      </c>
      <c r="N32" s="215">
        <f t="shared" si="5"/>
        <v>100</v>
      </c>
      <c r="O32" s="355">
        <f t="shared" si="6"/>
        <v>1</v>
      </c>
      <c r="P32" s="351">
        <f>'[1]Neprofi'!V25</f>
        <v>54</v>
      </c>
      <c r="Q32" s="357">
        <f t="shared" si="7"/>
        <v>1.57</v>
      </c>
      <c r="R32" s="355">
        <f t="shared" si="8"/>
        <v>0</v>
      </c>
      <c r="S32" s="358">
        <f>'[1]Neprofi'!CA25</f>
        <v>25</v>
      </c>
      <c r="T32" s="118">
        <f>IF(Neprofi!AV23="",0,Neprofi!AV23)</f>
        <v>23.92</v>
      </c>
      <c r="U32" s="352">
        <f t="shared" si="9"/>
        <v>0</v>
      </c>
      <c r="V32" s="358">
        <f>'[1]Neprofi'!CB25</f>
        <v>1</v>
      </c>
      <c r="W32" s="356">
        <f t="shared" si="20"/>
        <v>9</v>
      </c>
      <c r="X32" s="356">
        <f t="shared" si="21"/>
        <v>9</v>
      </c>
      <c r="Y32" s="355">
        <f t="shared" si="12"/>
        <v>0</v>
      </c>
      <c r="Z32" s="351">
        <f>'[1]Neprofi'!CD25</f>
        <v>1</v>
      </c>
      <c r="AA32" s="356">
        <f t="shared" si="22"/>
        <v>2</v>
      </c>
      <c r="AB32" s="356">
        <f t="shared" si="23"/>
        <v>2</v>
      </c>
      <c r="AC32" s="359">
        <f t="shared" si="15"/>
        <v>0</v>
      </c>
      <c r="AD32" s="117">
        <f>Neprofi!AX23</f>
        <v>0</v>
      </c>
      <c r="AE32" s="359">
        <f t="shared" si="16"/>
        <v>0</v>
      </c>
      <c r="AF32" s="117">
        <f>Neprofi!AZ23</f>
        <v>0</v>
      </c>
      <c r="AG32" s="360">
        <f t="shared" si="17"/>
        <v>0</v>
      </c>
    </row>
    <row r="33" spans="1:33" ht="12.75">
      <c r="A33" s="143" t="str">
        <f>CONCATENATE(Analyza!A28)</f>
        <v>17</v>
      </c>
      <c r="B33" s="125" t="str">
        <f>CONCATENATE(Analyza!B28)</f>
        <v>Krasov</v>
      </c>
      <c r="C33" s="349">
        <f>Analyza!C28</f>
        <v>334</v>
      </c>
      <c r="D33" s="350">
        <f>Analyza!D28</f>
        <v>1</v>
      </c>
      <c r="E33" s="361">
        <f>Neprofi!AW24</f>
        <v>2</v>
      </c>
      <c r="F33" s="125">
        <f t="shared" si="18"/>
        <v>3</v>
      </c>
      <c r="G33" s="125">
        <f t="shared" si="19"/>
        <v>5</v>
      </c>
      <c r="H33" s="352">
        <f t="shared" si="2"/>
        <v>0</v>
      </c>
      <c r="I33" s="362">
        <f>'[1]Neprofi'!EX26</f>
        <v>1000</v>
      </c>
      <c r="J33" s="354">
        <f t="shared" si="3"/>
        <v>2.9940119760479043</v>
      </c>
      <c r="K33" s="355">
        <f t="shared" si="4"/>
        <v>0</v>
      </c>
      <c r="L33" s="351">
        <f>Neprofi!D24</f>
        <v>1843</v>
      </c>
      <c r="M33" s="356">
        <f>'[1]Neprofi'!U26</f>
        <v>1843</v>
      </c>
      <c r="N33" s="215">
        <f t="shared" si="5"/>
        <v>100</v>
      </c>
      <c r="O33" s="355">
        <f t="shared" si="6"/>
        <v>1</v>
      </c>
      <c r="P33" s="351">
        <f>'[1]Neprofi'!V26</f>
        <v>12</v>
      </c>
      <c r="Q33" s="357">
        <f t="shared" si="7"/>
        <v>0.65</v>
      </c>
      <c r="R33" s="355">
        <f t="shared" si="8"/>
        <v>0</v>
      </c>
      <c r="S33" s="358">
        <f>'[1]Neprofi'!CA26</f>
        <v>17</v>
      </c>
      <c r="T33" s="118">
        <f>IF(Neprofi!AV24="",0,Neprofi!AV24)</f>
        <v>50.9</v>
      </c>
      <c r="U33" s="352" t="str">
        <f t="shared" si="9"/>
        <v>nehodnotit</v>
      </c>
      <c r="V33" s="358">
        <f>'[1]Neprofi'!CB26</f>
        <v>1</v>
      </c>
      <c r="W33" s="356">
        <f t="shared" si="20"/>
        <v>5</v>
      </c>
      <c r="X33" s="356">
        <f t="shared" si="21"/>
        <v>4</v>
      </c>
      <c r="Y33" s="355">
        <f t="shared" si="12"/>
        <v>0</v>
      </c>
      <c r="Z33" s="351">
        <f>'[1]Neprofi'!CD26</f>
        <v>1</v>
      </c>
      <c r="AA33" s="356">
        <f t="shared" si="22"/>
        <v>1</v>
      </c>
      <c r="AB33" s="356">
        <f t="shared" si="23"/>
        <v>1</v>
      </c>
      <c r="AC33" s="359">
        <f t="shared" si="15"/>
        <v>1</v>
      </c>
      <c r="AD33" s="117">
        <f>Neprofi!AX24</f>
        <v>0</v>
      </c>
      <c r="AE33" s="359">
        <f t="shared" si="16"/>
        <v>0</v>
      </c>
      <c r="AF33" s="117">
        <f>Neprofi!AZ24</f>
        <v>0</v>
      </c>
      <c r="AG33" s="360" t="str">
        <f t="shared" si="17"/>
        <v>nehodnotit</v>
      </c>
    </row>
    <row r="34" spans="1:33" ht="12.75">
      <c r="A34" s="143" t="str">
        <f>CONCATENATE(Analyza!A29)</f>
        <v>18</v>
      </c>
      <c r="B34" s="125" t="str">
        <f>CONCATENATE(Analyza!B29)</f>
        <v>Křišťanovice</v>
      </c>
      <c r="C34" s="349">
        <f>Analyza!C29</f>
        <v>270</v>
      </c>
      <c r="D34" s="350">
        <f>Analyza!D29</f>
        <v>1</v>
      </c>
      <c r="E34" s="361">
        <f>Neprofi!AW25</f>
        <v>4</v>
      </c>
      <c r="F34" s="125">
        <f t="shared" si="18"/>
        <v>3</v>
      </c>
      <c r="G34" s="125">
        <f t="shared" si="19"/>
        <v>5</v>
      </c>
      <c r="H34" s="352">
        <f t="shared" si="2"/>
        <v>0</v>
      </c>
      <c r="I34" s="362">
        <f>'[1]Neprofi'!EX27</f>
        <v>402</v>
      </c>
      <c r="J34" s="354">
        <f t="shared" si="3"/>
        <v>1.488888888888889</v>
      </c>
      <c r="K34" s="355">
        <f t="shared" si="4"/>
        <v>0</v>
      </c>
      <c r="L34" s="351">
        <f>Neprofi!D25</f>
        <v>4098</v>
      </c>
      <c r="M34" s="356">
        <f>'[1]Neprofi'!U27</f>
        <v>4098</v>
      </c>
      <c r="N34" s="215">
        <f t="shared" si="5"/>
        <v>100</v>
      </c>
      <c r="O34" s="355">
        <f>IF(D34=0,"",IF(N34&gt;=75,1,0))</f>
        <v>1</v>
      </c>
      <c r="P34" s="351">
        <f>'[1]Neprofi'!V27</f>
        <v>38</v>
      </c>
      <c r="Q34" s="357">
        <f t="shared" si="7"/>
        <v>0.93</v>
      </c>
      <c r="R34" s="355">
        <f t="shared" si="8"/>
        <v>0</v>
      </c>
      <c r="S34" s="358">
        <f>'[1]Neprofi'!CA27</f>
        <v>31</v>
      </c>
      <c r="T34" s="118">
        <f>IF(Neprofi!AV25="",0,Neprofi!AV25)</f>
        <v>114.81</v>
      </c>
      <c r="U34" s="352" t="str">
        <f t="shared" si="9"/>
        <v>nehodnotit</v>
      </c>
      <c r="V34" s="358">
        <f>'[1]Neprofi'!CB27</f>
        <v>2</v>
      </c>
      <c r="W34" s="356">
        <f t="shared" si="20"/>
        <v>5</v>
      </c>
      <c r="X34" s="356">
        <f t="shared" si="21"/>
        <v>4</v>
      </c>
      <c r="Y34" s="355">
        <f t="shared" si="12"/>
        <v>0</v>
      </c>
      <c r="Z34" s="351">
        <f>'[1]Neprofi'!CD27</f>
        <v>0</v>
      </c>
      <c r="AA34" s="356">
        <f t="shared" si="22"/>
        <v>1</v>
      </c>
      <c r="AB34" s="356">
        <f t="shared" si="23"/>
        <v>1</v>
      </c>
      <c r="AC34" s="359">
        <f t="shared" si="15"/>
        <v>0</v>
      </c>
      <c r="AD34" s="117">
        <f>Neprofi!AX25</f>
        <v>0</v>
      </c>
      <c r="AE34" s="359">
        <f t="shared" si="16"/>
        <v>0</v>
      </c>
      <c r="AF34" s="117">
        <f>Neprofi!AZ25</f>
        <v>0</v>
      </c>
      <c r="AG34" s="360" t="str">
        <f t="shared" si="17"/>
        <v>nehodnotit</v>
      </c>
    </row>
    <row r="35" spans="1:33" ht="12.75">
      <c r="A35" s="143" t="str">
        <f>CONCATENATE(Analyza!A30)</f>
        <v>19</v>
      </c>
      <c r="B35" s="125" t="str">
        <f>CONCATENATE(Analyza!B30)</f>
        <v>Leskovec</v>
      </c>
      <c r="C35" s="349">
        <f>Analyza!C30</f>
        <v>442</v>
      </c>
      <c r="D35" s="350">
        <f>Analyza!D30</f>
        <v>1</v>
      </c>
      <c r="E35" s="361">
        <f>Neprofi!AW26</f>
        <v>2</v>
      </c>
      <c r="F35" s="125">
        <f t="shared" si="18"/>
        <v>3</v>
      </c>
      <c r="G35" s="125">
        <f t="shared" si="19"/>
        <v>5</v>
      </c>
      <c r="H35" s="352">
        <f t="shared" si="2"/>
        <v>0</v>
      </c>
      <c r="I35" s="362">
        <f>'[1]Neprofi'!EX28</f>
        <v>4995</v>
      </c>
      <c r="J35" s="354">
        <f t="shared" si="3"/>
        <v>11.300904977375566</v>
      </c>
      <c r="K35" s="355">
        <f t="shared" si="4"/>
        <v>0</v>
      </c>
      <c r="L35" s="351">
        <f>Neprofi!D26</f>
        <v>3549</v>
      </c>
      <c r="M35" s="356">
        <f>'[1]Neprofi'!U28</f>
        <v>3549</v>
      </c>
      <c r="N35" s="215">
        <f t="shared" si="5"/>
        <v>100</v>
      </c>
      <c r="O35" s="355">
        <f t="shared" si="6"/>
        <v>1</v>
      </c>
      <c r="P35" s="351">
        <f>'[1]Neprofi'!V28</f>
        <v>45</v>
      </c>
      <c r="Q35" s="357">
        <f t="shared" si="7"/>
        <v>1.27</v>
      </c>
      <c r="R35" s="355">
        <f t="shared" si="8"/>
        <v>0</v>
      </c>
      <c r="S35" s="358">
        <f>'[1]Neprofi'!CA28</f>
        <v>33</v>
      </c>
      <c r="T35" s="118">
        <f>IF(Neprofi!AV26="",0,Neprofi!AV26)</f>
        <v>74.66</v>
      </c>
      <c r="U35" s="352" t="str">
        <f t="shared" si="9"/>
        <v>nehodnotit</v>
      </c>
      <c r="V35" s="358">
        <f>'[1]Neprofi'!CB28</f>
        <v>2</v>
      </c>
      <c r="W35" s="356">
        <f t="shared" si="20"/>
        <v>5</v>
      </c>
      <c r="X35" s="356">
        <f t="shared" si="21"/>
        <v>4</v>
      </c>
      <c r="Y35" s="355">
        <f t="shared" si="12"/>
        <v>0</v>
      </c>
      <c r="Z35" s="351">
        <f>'[1]Neprofi'!CD28</f>
        <v>2</v>
      </c>
      <c r="AA35" s="356">
        <f t="shared" si="22"/>
        <v>1</v>
      </c>
      <c r="AB35" s="356">
        <f t="shared" si="23"/>
        <v>1</v>
      </c>
      <c r="AC35" s="359">
        <f t="shared" si="15"/>
        <v>1</v>
      </c>
      <c r="AD35" s="117">
        <f>Neprofi!AX26</f>
        <v>0</v>
      </c>
      <c r="AE35" s="359">
        <f t="shared" si="16"/>
        <v>0</v>
      </c>
      <c r="AF35" s="117">
        <f>Neprofi!AZ26</f>
        <v>0</v>
      </c>
      <c r="AG35" s="360" t="str">
        <f t="shared" si="17"/>
        <v>nehodnotit</v>
      </c>
    </row>
    <row r="36" spans="1:33" ht="12.75">
      <c r="A36" s="143" t="str">
        <f>CONCATENATE(Analyza!A31)</f>
        <v>20</v>
      </c>
      <c r="B36" s="125" t="str">
        <f>CONCATENATE(Analyza!B31)</f>
        <v>Liptaň</v>
      </c>
      <c r="C36" s="349">
        <f>Analyza!C31</f>
        <v>461</v>
      </c>
      <c r="D36" s="350">
        <f>Analyza!D31</f>
        <v>1</v>
      </c>
      <c r="E36" s="361">
        <f>Neprofi!AW27</f>
        <v>3</v>
      </c>
      <c r="F36" s="125">
        <f t="shared" si="18"/>
        <v>3</v>
      </c>
      <c r="G36" s="125">
        <f t="shared" si="19"/>
        <v>5</v>
      </c>
      <c r="H36" s="352">
        <f t="shared" si="2"/>
        <v>0</v>
      </c>
      <c r="I36" s="362">
        <f>'[1]Neprofi'!EX29</f>
        <v>4000</v>
      </c>
      <c r="J36" s="354">
        <f t="shared" si="3"/>
        <v>8.676789587852495</v>
      </c>
      <c r="K36" s="355">
        <f t="shared" si="4"/>
        <v>0</v>
      </c>
      <c r="L36" s="351">
        <f>Neprofi!D27</f>
        <v>4330</v>
      </c>
      <c r="M36" s="356">
        <f>'[1]Neprofi'!U29</f>
        <v>4330</v>
      </c>
      <c r="N36" s="215">
        <f t="shared" si="5"/>
        <v>100</v>
      </c>
      <c r="O36" s="355">
        <f t="shared" si="6"/>
        <v>1</v>
      </c>
      <c r="P36" s="351">
        <f>'[1]Neprofi'!V29</f>
        <v>24</v>
      </c>
      <c r="Q36" s="357">
        <f t="shared" si="7"/>
        <v>0.55</v>
      </c>
      <c r="R36" s="355">
        <f t="shared" si="8"/>
        <v>0</v>
      </c>
      <c r="S36" s="358">
        <f>'[1]Neprofi'!CA29</f>
        <v>45</v>
      </c>
      <c r="T36" s="118">
        <f>IF(Neprofi!AV27="",0,Neprofi!AV27)</f>
        <v>97.61</v>
      </c>
      <c r="U36" s="352" t="str">
        <f t="shared" si="9"/>
        <v>nehodnotit</v>
      </c>
      <c r="V36" s="358">
        <f>'[1]Neprofi'!CB29</f>
        <v>9</v>
      </c>
      <c r="W36" s="356">
        <f t="shared" si="20"/>
        <v>5</v>
      </c>
      <c r="X36" s="356">
        <f t="shared" si="21"/>
        <v>4</v>
      </c>
      <c r="Y36" s="355">
        <f t="shared" si="12"/>
        <v>1</v>
      </c>
      <c r="Z36" s="351">
        <f>'[1]Neprofi'!CD29</f>
        <v>1</v>
      </c>
      <c r="AA36" s="356">
        <f t="shared" si="22"/>
        <v>1</v>
      </c>
      <c r="AB36" s="356">
        <f t="shared" si="23"/>
        <v>1</v>
      </c>
      <c r="AC36" s="359">
        <f t="shared" si="15"/>
        <v>1</v>
      </c>
      <c r="AD36" s="117">
        <f>Neprofi!AX27</f>
        <v>0</v>
      </c>
      <c r="AE36" s="359">
        <f t="shared" si="16"/>
        <v>0</v>
      </c>
      <c r="AF36" s="117">
        <f>Neprofi!AZ27</f>
        <v>0</v>
      </c>
      <c r="AG36" s="360" t="str">
        <f t="shared" si="17"/>
        <v>nehodnotit</v>
      </c>
    </row>
    <row r="37" spans="1:33" ht="12.75">
      <c r="A37" s="143" t="str">
        <f>CONCATENATE(Analyza!A32)</f>
        <v>21</v>
      </c>
      <c r="B37" s="125" t="str">
        <f>CONCATENATE(Analyza!B32)</f>
        <v>Lomnice</v>
      </c>
      <c r="C37" s="349">
        <f>Analyza!C32</f>
        <v>504</v>
      </c>
      <c r="D37" s="350">
        <f>Analyza!D32</f>
        <v>2</v>
      </c>
      <c r="E37" s="361">
        <f>Neprofi!AW28</f>
        <v>2</v>
      </c>
      <c r="F37" s="125">
        <f t="shared" si="18"/>
        <v>4</v>
      </c>
      <c r="G37" s="125">
        <f t="shared" si="19"/>
        <v>5</v>
      </c>
      <c r="H37" s="352">
        <f t="shared" si="2"/>
        <v>0</v>
      </c>
      <c r="I37" s="362">
        <f>'[1]Neprofi'!EX30</f>
        <v>3000</v>
      </c>
      <c r="J37" s="354">
        <f t="shared" si="3"/>
        <v>5.9523809523809526</v>
      </c>
      <c r="K37" s="355">
        <f t="shared" si="4"/>
        <v>0</v>
      </c>
      <c r="L37" s="351">
        <f>Neprofi!D28</f>
        <v>3507</v>
      </c>
      <c r="M37" s="356">
        <f>'[1]Neprofi'!U30</f>
        <v>3507</v>
      </c>
      <c r="N37" s="215">
        <f t="shared" si="5"/>
        <v>100</v>
      </c>
      <c r="O37" s="355">
        <f t="shared" si="6"/>
        <v>1</v>
      </c>
      <c r="P37" s="351">
        <f>'[1]Neprofi'!V30</f>
        <v>17</v>
      </c>
      <c r="Q37" s="357">
        <f t="shared" si="7"/>
        <v>0.48</v>
      </c>
      <c r="R37" s="355">
        <f t="shared" si="8"/>
        <v>0</v>
      </c>
      <c r="S37" s="358">
        <f>'[1]Neprofi'!CA30</f>
        <v>27</v>
      </c>
      <c r="T37" s="118">
        <f>IF(Neprofi!AV28="",0,Neprofi!AV28)</f>
        <v>53.57</v>
      </c>
      <c r="U37" s="352" t="str">
        <f t="shared" si="9"/>
        <v>nehodnotit</v>
      </c>
      <c r="V37" s="358">
        <f>'[1]Neprofi'!CB30</f>
        <v>1</v>
      </c>
      <c r="W37" s="356">
        <f t="shared" si="20"/>
        <v>6</v>
      </c>
      <c r="X37" s="356">
        <f t="shared" si="21"/>
        <v>6</v>
      </c>
      <c r="Y37" s="355">
        <f t="shared" si="12"/>
        <v>0</v>
      </c>
      <c r="Z37" s="351">
        <f>'[1]Neprofi'!CD30</f>
        <v>1</v>
      </c>
      <c r="AA37" s="356">
        <f t="shared" si="22"/>
        <v>1</v>
      </c>
      <c r="AB37" s="356">
        <f t="shared" si="23"/>
        <v>2</v>
      </c>
      <c r="AC37" s="359">
        <f t="shared" si="15"/>
        <v>0</v>
      </c>
      <c r="AD37" s="117">
        <f>Neprofi!AX28</f>
        <v>1</v>
      </c>
      <c r="AE37" s="359">
        <f t="shared" si="16"/>
        <v>1</v>
      </c>
      <c r="AF37" s="117">
        <f>Neprofi!AZ28</f>
        <v>1</v>
      </c>
      <c r="AG37" s="360">
        <f t="shared" si="17"/>
        <v>1</v>
      </c>
    </row>
    <row r="38" spans="1:33" ht="12.75">
      <c r="A38" s="143" t="str">
        <f>CONCATENATE(Analyza!A33)</f>
        <v>22</v>
      </c>
      <c r="B38" s="125" t="str">
        <f>CONCATENATE(Analyza!B33)</f>
        <v>Ludvíkov</v>
      </c>
      <c r="C38" s="349">
        <f>Analyza!C33</f>
        <v>310</v>
      </c>
      <c r="D38" s="350">
        <f>Analyza!D33</f>
        <v>1</v>
      </c>
      <c r="E38" s="361">
        <f>Neprofi!AW29</f>
        <v>2</v>
      </c>
      <c r="F38" s="125">
        <f t="shared" si="18"/>
        <v>3</v>
      </c>
      <c r="G38" s="125">
        <f t="shared" si="19"/>
        <v>5</v>
      </c>
      <c r="H38" s="352">
        <f t="shared" si="2"/>
        <v>0</v>
      </c>
      <c r="I38" s="362">
        <f>'[1]Neprofi'!EX31</f>
        <v>0</v>
      </c>
      <c r="J38" s="354">
        <f t="shared" si="3"/>
        <v>0</v>
      </c>
      <c r="K38" s="355">
        <f t="shared" si="4"/>
        <v>0</v>
      </c>
      <c r="L38" s="351">
        <f>Neprofi!D29</f>
        <v>1814</v>
      </c>
      <c r="M38" s="356">
        <f>'[1]Neprofi'!U31</f>
        <v>1814</v>
      </c>
      <c r="N38" s="215">
        <f t="shared" si="5"/>
        <v>100</v>
      </c>
      <c r="O38" s="355">
        <f t="shared" si="6"/>
        <v>1</v>
      </c>
      <c r="P38" s="351">
        <f>'[1]Neprofi'!V31</f>
        <v>3</v>
      </c>
      <c r="Q38" s="357">
        <f t="shared" si="7"/>
        <v>0.17</v>
      </c>
      <c r="R38" s="355">
        <f t="shared" si="8"/>
        <v>0</v>
      </c>
      <c r="S38" s="358">
        <f>'[1]Neprofi'!CA31</f>
        <v>30</v>
      </c>
      <c r="T38" s="118">
        <f>IF(Neprofi!AV29="",0,Neprofi!AV29)</f>
        <v>96.77</v>
      </c>
      <c r="U38" s="352" t="str">
        <f t="shared" si="9"/>
        <v>nehodnotit</v>
      </c>
      <c r="V38" s="358">
        <f>'[1]Neprofi'!CB31</f>
        <v>4</v>
      </c>
      <c r="W38" s="356">
        <f t="shared" si="20"/>
        <v>5</v>
      </c>
      <c r="X38" s="356">
        <f t="shared" si="21"/>
        <v>4</v>
      </c>
      <c r="Y38" s="355">
        <f t="shared" si="12"/>
        <v>1</v>
      </c>
      <c r="Z38" s="351">
        <f>'[1]Neprofi'!CD31</f>
        <v>1</v>
      </c>
      <c r="AA38" s="356">
        <f t="shared" si="22"/>
        <v>1</v>
      </c>
      <c r="AB38" s="356">
        <f t="shared" si="23"/>
        <v>1</v>
      </c>
      <c r="AC38" s="359">
        <f t="shared" si="15"/>
        <v>1</v>
      </c>
      <c r="AD38" s="117">
        <f>Neprofi!AX29</f>
        <v>0</v>
      </c>
      <c r="AE38" s="359">
        <f t="shared" si="16"/>
        <v>0</v>
      </c>
      <c r="AF38" s="117">
        <f>Neprofi!AZ29</f>
        <v>0</v>
      </c>
      <c r="AG38" s="360" t="str">
        <f t="shared" si="17"/>
        <v>nehodnotit</v>
      </c>
    </row>
    <row r="39" spans="1:33" ht="12.75">
      <c r="A39" s="143" t="str">
        <f>CONCATENATE(Analyza!A34)</f>
        <v>23</v>
      </c>
      <c r="B39" s="125" t="str">
        <f>CONCATENATE(Analyza!B34)</f>
        <v>Malá Morávka</v>
      </c>
      <c r="C39" s="349">
        <f>Analyza!C34</f>
        <v>698</v>
      </c>
      <c r="D39" s="350">
        <f>Analyza!D34</f>
        <v>2</v>
      </c>
      <c r="E39" s="361">
        <f>Neprofi!AW30</f>
        <v>2</v>
      </c>
      <c r="F39" s="125">
        <f t="shared" si="18"/>
        <v>4</v>
      </c>
      <c r="G39" s="125">
        <f t="shared" si="19"/>
        <v>5</v>
      </c>
      <c r="H39" s="352">
        <f t="shared" si="2"/>
        <v>0</v>
      </c>
      <c r="I39" s="362">
        <f>'[1]Neprofi'!EX32</f>
        <v>9603</v>
      </c>
      <c r="J39" s="354">
        <f t="shared" si="3"/>
        <v>13.757879656160458</v>
      </c>
      <c r="K39" s="355">
        <f t="shared" si="4"/>
        <v>0</v>
      </c>
      <c r="L39" s="351">
        <f>Neprofi!D30</f>
        <v>3232</v>
      </c>
      <c r="M39" s="356">
        <f>'[1]Neprofi'!U32</f>
        <v>3232</v>
      </c>
      <c r="N39" s="215">
        <f t="shared" si="5"/>
        <v>100</v>
      </c>
      <c r="O39" s="355">
        <f t="shared" si="6"/>
        <v>1</v>
      </c>
      <c r="P39" s="351">
        <f>'[1]Neprofi'!V32</f>
        <v>47</v>
      </c>
      <c r="Q39" s="357">
        <f t="shared" si="7"/>
        <v>1.45</v>
      </c>
      <c r="R39" s="355">
        <f t="shared" si="8"/>
        <v>0</v>
      </c>
      <c r="S39" s="358">
        <f>'[1]Neprofi'!CA32</f>
        <v>25</v>
      </c>
      <c r="T39" s="118">
        <f>IF(Neprofi!AV30="",0,Neprofi!AV30)</f>
        <v>35.82</v>
      </c>
      <c r="U39" s="352" t="str">
        <f t="shared" si="9"/>
        <v>nehodnotit</v>
      </c>
      <c r="V39" s="358">
        <f>'[1]Neprofi'!CB32</f>
        <v>1</v>
      </c>
      <c r="W39" s="356">
        <f t="shared" si="20"/>
        <v>6</v>
      </c>
      <c r="X39" s="356">
        <f t="shared" si="21"/>
        <v>6</v>
      </c>
      <c r="Y39" s="355">
        <f t="shared" si="12"/>
        <v>0</v>
      </c>
      <c r="Z39" s="351">
        <f>'[1]Neprofi'!CD32</f>
        <v>1</v>
      </c>
      <c r="AA39" s="356">
        <f t="shared" si="22"/>
        <v>1</v>
      </c>
      <c r="AB39" s="356">
        <f t="shared" si="23"/>
        <v>2</v>
      </c>
      <c r="AC39" s="359">
        <f t="shared" si="15"/>
        <v>0</v>
      </c>
      <c r="AD39" s="117">
        <f>Neprofi!AX30</f>
        <v>0</v>
      </c>
      <c r="AE39" s="359">
        <f t="shared" si="16"/>
        <v>0</v>
      </c>
      <c r="AF39" s="117">
        <f>Neprofi!AZ30</f>
        <v>0</v>
      </c>
      <c r="AG39" s="360">
        <f t="shared" si="17"/>
        <v>0</v>
      </c>
    </row>
    <row r="40" spans="1:33" ht="12.75">
      <c r="A40" s="143" t="str">
        <f>CONCATENATE(Analyza!A35)</f>
        <v>24</v>
      </c>
      <c r="B40" s="125" t="str">
        <f>CONCATENATE(Analyza!B35)</f>
        <v>Malá Štáhle</v>
      </c>
      <c r="C40" s="349">
        <f>Analyza!C35</f>
        <v>143</v>
      </c>
      <c r="D40" s="350">
        <f>Analyza!D35</f>
        <v>1</v>
      </c>
      <c r="E40" s="361">
        <f>Neprofi!AW31</f>
        <v>5</v>
      </c>
      <c r="F40" s="125">
        <f t="shared" si="18"/>
        <v>3</v>
      </c>
      <c r="G40" s="125">
        <f t="shared" si="19"/>
        <v>5</v>
      </c>
      <c r="H40" s="352">
        <f t="shared" si="2"/>
        <v>1</v>
      </c>
      <c r="I40" s="362">
        <f>'[1]Neprofi'!EX33</f>
        <v>2160</v>
      </c>
      <c r="J40" s="354">
        <f t="shared" si="3"/>
        <v>15.104895104895105</v>
      </c>
      <c r="K40" s="355">
        <f t="shared" si="4"/>
        <v>0</v>
      </c>
      <c r="L40" s="351">
        <f>Neprofi!D31</f>
        <v>679</v>
      </c>
      <c r="M40" s="356">
        <f>'[1]Neprofi'!U33</f>
        <v>679</v>
      </c>
      <c r="N40" s="215">
        <f t="shared" si="5"/>
        <v>100</v>
      </c>
      <c r="O40" s="355">
        <f t="shared" si="6"/>
        <v>1</v>
      </c>
      <c r="P40" s="351">
        <f>'[1]Neprofi'!V33</f>
        <v>3</v>
      </c>
      <c r="Q40" s="357">
        <f t="shared" si="7"/>
        <v>0.44</v>
      </c>
      <c r="R40" s="355">
        <f t="shared" si="8"/>
        <v>0</v>
      </c>
      <c r="S40" s="358">
        <f>'[1]Neprofi'!CA33</f>
        <v>56</v>
      </c>
      <c r="T40" s="118">
        <f>IF(Neprofi!AV31="",0,Neprofi!AV31)</f>
        <v>391.61</v>
      </c>
      <c r="U40" s="352" t="str">
        <f t="shared" si="9"/>
        <v>nehodnotit</v>
      </c>
      <c r="V40" s="358">
        <f>'[1]Neprofi'!CB33</f>
        <v>11</v>
      </c>
      <c r="W40" s="356">
        <f t="shared" si="20"/>
        <v>5</v>
      </c>
      <c r="X40" s="356">
        <f t="shared" si="21"/>
        <v>4</v>
      </c>
      <c r="Y40" s="355">
        <f t="shared" si="12"/>
        <v>1</v>
      </c>
      <c r="Z40" s="351">
        <f>'[1]Neprofi'!CD33</f>
        <v>1</v>
      </c>
      <c r="AA40" s="356">
        <f t="shared" si="22"/>
        <v>1</v>
      </c>
      <c r="AB40" s="356">
        <f t="shared" si="23"/>
        <v>1</v>
      </c>
      <c r="AC40" s="359">
        <f t="shared" si="15"/>
        <v>1</v>
      </c>
      <c r="AD40" s="117">
        <f>Neprofi!AX31</f>
        <v>0</v>
      </c>
      <c r="AE40" s="359">
        <f t="shared" si="16"/>
        <v>0</v>
      </c>
      <c r="AF40" s="117">
        <f>Neprofi!AZ31</f>
        <v>0</v>
      </c>
      <c r="AG40" s="360" t="str">
        <f t="shared" si="17"/>
        <v>nehodnotit</v>
      </c>
    </row>
    <row r="41" spans="1:33" ht="12.75">
      <c r="A41" s="143" t="str">
        <f>CONCATENATE(Analyza!A36)</f>
        <v>25</v>
      </c>
      <c r="B41" s="125" t="str">
        <f>CONCATENATE(Analyza!B36)</f>
        <v>Mezina</v>
      </c>
      <c r="C41" s="349">
        <f>Analyza!C36</f>
        <v>376</v>
      </c>
      <c r="D41" s="350">
        <f>Analyza!D36</f>
        <v>1</v>
      </c>
      <c r="E41" s="361">
        <f>Neprofi!AW32</f>
        <v>0</v>
      </c>
      <c r="F41" s="125">
        <f t="shared" si="18"/>
        <v>3</v>
      </c>
      <c r="G41" s="125">
        <f t="shared" si="19"/>
        <v>5</v>
      </c>
      <c r="H41" s="352">
        <f t="shared" si="2"/>
        <v>0</v>
      </c>
      <c r="I41" s="362">
        <f>'[1]Neprofi'!EX34</f>
        <v>0</v>
      </c>
      <c r="J41" s="354">
        <f t="shared" si="3"/>
        <v>0</v>
      </c>
      <c r="K41" s="355">
        <f t="shared" si="4"/>
        <v>0</v>
      </c>
      <c r="L41" s="351">
        <f>Neprofi!D32</f>
        <v>893</v>
      </c>
      <c r="M41" s="356">
        <f>'[1]Neprofi'!U34</f>
        <v>893</v>
      </c>
      <c r="N41" s="215">
        <f t="shared" si="5"/>
        <v>100</v>
      </c>
      <c r="O41" s="355">
        <f t="shared" si="6"/>
        <v>1</v>
      </c>
      <c r="P41" s="351">
        <f>'[1]Neprofi'!V34</f>
        <v>3</v>
      </c>
      <c r="Q41" s="357">
        <f t="shared" si="7"/>
        <v>0.34</v>
      </c>
      <c r="R41" s="355">
        <f t="shared" si="8"/>
        <v>0</v>
      </c>
      <c r="S41" s="358">
        <f>'[1]Neprofi'!CA34</f>
        <v>21</v>
      </c>
      <c r="T41" s="118">
        <f>IF(Neprofi!AV32="",0,Neprofi!AV32)</f>
        <v>55.85</v>
      </c>
      <c r="U41" s="352" t="str">
        <f t="shared" si="9"/>
        <v>nehodnotit</v>
      </c>
      <c r="V41" s="358">
        <f>'[1]Neprofi'!CB34</f>
        <v>1</v>
      </c>
      <c r="W41" s="356">
        <f t="shared" si="20"/>
        <v>5</v>
      </c>
      <c r="X41" s="356">
        <f t="shared" si="21"/>
        <v>4</v>
      </c>
      <c r="Y41" s="355">
        <f t="shared" si="12"/>
        <v>0</v>
      </c>
      <c r="Z41" s="351">
        <f>'[1]Neprofi'!CD34</f>
        <v>1</v>
      </c>
      <c r="AA41" s="356">
        <f t="shared" si="22"/>
        <v>1</v>
      </c>
      <c r="AB41" s="356">
        <f t="shared" si="23"/>
        <v>1</v>
      </c>
      <c r="AC41" s="359">
        <f t="shared" si="15"/>
        <v>1</v>
      </c>
      <c r="AD41" s="117">
        <f>Neprofi!AX32</f>
        <v>0</v>
      </c>
      <c r="AE41" s="359">
        <f t="shared" si="16"/>
        <v>0</v>
      </c>
      <c r="AF41" s="117">
        <f>Neprofi!AZ32</f>
        <v>0</v>
      </c>
      <c r="AG41" s="360" t="str">
        <f t="shared" si="17"/>
        <v>nehodnotit</v>
      </c>
    </row>
    <row r="42" spans="1:33" ht="12.75">
      <c r="A42" s="143" t="str">
        <f>CONCATENATE(Analyza!A37)</f>
        <v>26</v>
      </c>
      <c r="B42" s="125" t="str">
        <f>CONCATENATE(Analyza!B37)</f>
        <v>Osoblaha</v>
      </c>
      <c r="C42" s="349">
        <f>Analyza!C37</f>
        <v>1150</v>
      </c>
      <c r="D42" s="350">
        <f>Analyza!D37</f>
        <v>3</v>
      </c>
      <c r="E42" s="361">
        <f>Neprofi!AW33</f>
        <v>3</v>
      </c>
      <c r="F42" s="125">
        <f t="shared" si="18"/>
        <v>11</v>
      </c>
      <c r="G42" s="125">
        <f t="shared" si="19"/>
        <v>15</v>
      </c>
      <c r="H42" s="352">
        <f t="shared" si="2"/>
        <v>0</v>
      </c>
      <c r="I42" s="362">
        <f>'[1]Neprofi'!EX35</f>
        <v>15509</v>
      </c>
      <c r="J42" s="354">
        <f t="shared" si="3"/>
        <v>13.486086956521739</v>
      </c>
      <c r="K42" s="355">
        <f t="shared" si="4"/>
        <v>0</v>
      </c>
      <c r="L42" s="351">
        <f>Neprofi!D33</f>
        <v>5613</v>
      </c>
      <c r="M42" s="356">
        <f>'[1]Neprofi'!U35</f>
        <v>5613</v>
      </c>
      <c r="N42" s="215">
        <f t="shared" si="5"/>
        <v>100</v>
      </c>
      <c r="O42" s="355">
        <f t="shared" si="6"/>
        <v>1</v>
      </c>
      <c r="P42" s="351">
        <f>'[1]Neprofi'!V35</f>
        <v>136</v>
      </c>
      <c r="Q42" s="357">
        <f t="shared" si="7"/>
        <v>2.42</v>
      </c>
      <c r="R42" s="355">
        <f t="shared" si="8"/>
        <v>0</v>
      </c>
      <c r="S42" s="358">
        <f>'[1]Neprofi'!CA35</f>
        <v>49</v>
      </c>
      <c r="T42" s="118">
        <f>IF(Neprofi!AV33="",0,Neprofi!AV33)</f>
        <v>42.61</v>
      </c>
      <c r="U42" s="352">
        <f t="shared" si="9"/>
        <v>0</v>
      </c>
      <c r="V42" s="358">
        <f>'[1]Neprofi'!CB35</f>
        <v>2</v>
      </c>
      <c r="W42" s="356">
        <f t="shared" si="20"/>
        <v>9</v>
      </c>
      <c r="X42" s="356">
        <f t="shared" si="21"/>
        <v>9</v>
      </c>
      <c r="Y42" s="355">
        <f t="shared" si="12"/>
        <v>0</v>
      </c>
      <c r="Z42" s="351">
        <f>'[1]Neprofi'!CD35</f>
        <v>1</v>
      </c>
      <c r="AA42" s="356">
        <f t="shared" si="22"/>
        <v>2</v>
      </c>
      <c r="AB42" s="356">
        <f t="shared" si="23"/>
        <v>2</v>
      </c>
      <c r="AC42" s="359">
        <f t="shared" si="15"/>
        <v>0</v>
      </c>
      <c r="AD42" s="117">
        <f>Neprofi!AX33</f>
        <v>0</v>
      </c>
      <c r="AE42" s="359">
        <f t="shared" si="16"/>
        <v>0</v>
      </c>
      <c r="AF42" s="117">
        <f>Neprofi!AZ33</f>
        <v>1</v>
      </c>
      <c r="AG42" s="360">
        <f t="shared" si="17"/>
        <v>1</v>
      </c>
    </row>
    <row r="43" spans="1:33" ht="12.75">
      <c r="A43" s="143" t="str">
        <f>CONCATENATE(Analyza!A38)</f>
        <v>27</v>
      </c>
      <c r="B43" s="125" t="str">
        <f>CONCATENATE(Analyza!B38)</f>
        <v>Roudno</v>
      </c>
      <c r="C43" s="349">
        <f>Analyza!C38</f>
        <v>205</v>
      </c>
      <c r="D43" s="350">
        <f>Analyza!D38</f>
        <v>1</v>
      </c>
      <c r="E43" s="361">
        <f>Neprofi!AW34</f>
        <v>1</v>
      </c>
      <c r="F43" s="125">
        <f t="shared" si="18"/>
        <v>3</v>
      </c>
      <c r="G43" s="125">
        <f t="shared" si="19"/>
        <v>5</v>
      </c>
      <c r="H43" s="352">
        <f t="shared" si="2"/>
        <v>0</v>
      </c>
      <c r="I43" s="362">
        <f>'[1]Neprofi'!EX36</f>
        <v>2000</v>
      </c>
      <c r="J43" s="354">
        <f t="shared" si="3"/>
        <v>9.75609756097561</v>
      </c>
      <c r="K43" s="355">
        <f t="shared" si="4"/>
        <v>0</v>
      </c>
      <c r="L43" s="351">
        <f>Neprofi!D34</f>
        <v>1356</v>
      </c>
      <c r="M43" s="356">
        <f>'[1]Neprofi'!U36</f>
        <v>1356</v>
      </c>
      <c r="N43" s="215">
        <f t="shared" si="5"/>
        <v>100</v>
      </c>
      <c r="O43" s="355">
        <f t="shared" si="6"/>
        <v>1</v>
      </c>
      <c r="P43" s="351">
        <f>'[1]Neprofi'!V36</f>
        <v>23</v>
      </c>
      <c r="Q43" s="357">
        <f t="shared" si="7"/>
        <v>1.7</v>
      </c>
      <c r="R43" s="355">
        <f t="shared" si="8"/>
        <v>0</v>
      </c>
      <c r="S43" s="358">
        <f>'[1]Neprofi'!CA36</f>
        <v>22</v>
      </c>
      <c r="T43" s="118">
        <f>IF(Neprofi!AV34="",0,Neprofi!AV34)</f>
        <v>107.32</v>
      </c>
      <c r="U43" s="352" t="str">
        <f t="shared" si="9"/>
        <v>nehodnotit</v>
      </c>
      <c r="V43" s="358">
        <f>'[1]Neprofi'!CB36</f>
        <v>1</v>
      </c>
      <c r="W43" s="356">
        <f t="shared" si="20"/>
        <v>5</v>
      </c>
      <c r="X43" s="356">
        <f t="shared" si="21"/>
        <v>4</v>
      </c>
      <c r="Y43" s="355">
        <f t="shared" si="12"/>
        <v>0</v>
      </c>
      <c r="Z43" s="351">
        <f>'[1]Neprofi'!CD36</f>
        <v>0</v>
      </c>
      <c r="AA43" s="356">
        <f t="shared" si="22"/>
        <v>1</v>
      </c>
      <c r="AB43" s="356">
        <f t="shared" si="23"/>
        <v>1</v>
      </c>
      <c r="AC43" s="359">
        <f t="shared" si="15"/>
        <v>0</v>
      </c>
      <c r="AD43" s="117">
        <f>Neprofi!AX34</f>
        <v>0</v>
      </c>
      <c r="AE43" s="359">
        <f t="shared" si="16"/>
        <v>0</v>
      </c>
      <c r="AF43" s="117">
        <f>Neprofi!AZ34</f>
        <v>0</v>
      </c>
      <c r="AG43" s="360" t="str">
        <f t="shared" si="17"/>
        <v>nehodnotit</v>
      </c>
    </row>
    <row r="44" spans="1:33" ht="12.75">
      <c r="A44" s="143" t="str">
        <f>CONCATENATE(Analyza!A39)</f>
        <v>28</v>
      </c>
      <c r="B44" s="125" t="str">
        <f>CONCATENATE(Analyza!B39)</f>
        <v>Rudná pod Pradědem</v>
      </c>
      <c r="C44" s="349">
        <f>Analyza!C39</f>
        <v>373</v>
      </c>
      <c r="D44" s="350">
        <f>Analyza!D39</f>
        <v>1</v>
      </c>
      <c r="E44" s="361">
        <f>Neprofi!AW35</f>
        <v>4</v>
      </c>
      <c r="F44" s="125">
        <f t="shared" si="18"/>
        <v>3</v>
      </c>
      <c r="G44" s="125">
        <f t="shared" si="19"/>
        <v>5</v>
      </c>
      <c r="H44" s="352">
        <f t="shared" si="2"/>
        <v>0</v>
      </c>
      <c r="I44" s="362">
        <f>'[1]Neprofi'!EX37</f>
        <v>300</v>
      </c>
      <c r="J44" s="354">
        <f t="shared" si="3"/>
        <v>0.8042895442359249</v>
      </c>
      <c r="K44" s="355">
        <f t="shared" si="4"/>
        <v>0</v>
      </c>
      <c r="L44" s="351">
        <f>Neprofi!D35</f>
        <v>1174</v>
      </c>
      <c r="M44" s="356">
        <f>'[1]Neprofi'!U37</f>
        <v>1174</v>
      </c>
      <c r="N44" s="215">
        <f t="shared" si="5"/>
        <v>100</v>
      </c>
      <c r="O44" s="355">
        <f t="shared" si="6"/>
        <v>1</v>
      </c>
      <c r="P44" s="351">
        <f>'[1]Neprofi'!V37</f>
        <v>6</v>
      </c>
      <c r="Q44" s="357">
        <f t="shared" si="7"/>
        <v>0.51</v>
      </c>
      <c r="R44" s="355">
        <f t="shared" si="8"/>
        <v>0</v>
      </c>
      <c r="S44" s="358">
        <f>'[1]Neprofi'!CA37</f>
        <v>30</v>
      </c>
      <c r="T44" s="118">
        <f>IF(Neprofi!AV35="",0,Neprofi!AV35)</f>
        <v>80.43</v>
      </c>
      <c r="U44" s="352" t="str">
        <f t="shared" si="9"/>
        <v>nehodnotit</v>
      </c>
      <c r="V44" s="358">
        <f>'[1]Neprofi'!CB37</f>
        <v>5</v>
      </c>
      <c r="W44" s="356">
        <f t="shared" si="20"/>
        <v>5</v>
      </c>
      <c r="X44" s="356">
        <f t="shared" si="21"/>
        <v>4</v>
      </c>
      <c r="Y44" s="355">
        <f t="shared" si="12"/>
        <v>1</v>
      </c>
      <c r="Z44" s="351">
        <f>'[1]Neprofi'!CD37</f>
        <v>3</v>
      </c>
      <c r="AA44" s="356">
        <f t="shared" si="22"/>
        <v>1</v>
      </c>
      <c r="AB44" s="356">
        <f t="shared" si="23"/>
        <v>1</v>
      </c>
      <c r="AC44" s="359">
        <f t="shared" si="15"/>
        <v>1</v>
      </c>
      <c r="AD44" s="117">
        <f>Neprofi!AX35</f>
        <v>0</v>
      </c>
      <c r="AE44" s="359">
        <f t="shared" si="16"/>
        <v>0</v>
      </c>
      <c r="AF44" s="117">
        <f>Neprofi!AZ35</f>
        <v>0</v>
      </c>
      <c r="AG44" s="360" t="str">
        <f t="shared" si="17"/>
        <v>nehodnotit</v>
      </c>
    </row>
    <row r="45" spans="1:33" ht="12.75">
      <c r="A45" s="143" t="str">
        <f>CONCATENATE(Analyza!A40)</f>
        <v>29</v>
      </c>
      <c r="B45" s="125" t="str">
        <f>CONCATENATE(Analyza!B40)</f>
        <v>Slezské Pavlovice</v>
      </c>
      <c r="C45" s="349">
        <f>Analyza!C40</f>
        <v>213</v>
      </c>
      <c r="D45" s="350">
        <f>Analyza!D40</f>
        <v>1</v>
      </c>
      <c r="E45" s="361">
        <f>Neprofi!AW36</f>
        <v>2</v>
      </c>
      <c r="F45" s="125">
        <f t="shared" si="18"/>
        <v>3</v>
      </c>
      <c r="G45" s="125">
        <f t="shared" si="19"/>
        <v>5</v>
      </c>
      <c r="H45" s="352">
        <f t="shared" si="2"/>
        <v>0</v>
      </c>
      <c r="I45" s="362">
        <f>'[1]Neprofi'!EX38</f>
        <v>0</v>
      </c>
      <c r="J45" s="354">
        <f t="shared" si="3"/>
        <v>0</v>
      </c>
      <c r="K45" s="355">
        <f t="shared" si="4"/>
        <v>0</v>
      </c>
      <c r="L45" s="351">
        <f>Neprofi!D36</f>
        <v>1121</v>
      </c>
      <c r="M45" s="356">
        <f>'[1]Neprofi'!U38</f>
        <v>1121</v>
      </c>
      <c r="N45" s="215">
        <f t="shared" si="5"/>
        <v>100</v>
      </c>
      <c r="O45" s="355">
        <f t="shared" si="6"/>
        <v>1</v>
      </c>
      <c r="P45" s="351">
        <f>'[1]Neprofi'!V38</f>
        <v>3</v>
      </c>
      <c r="Q45" s="357">
        <f t="shared" si="7"/>
        <v>0.27</v>
      </c>
      <c r="R45" s="355">
        <f t="shared" si="8"/>
        <v>0</v>
      </c>
      <c r="S45" s="358">
        <f>'[1]Neprofi'!CA38</f>
        <v>50</v>
      </c>
      <c r="T45" s="118">
        <f>IF(Neprofi!AV36="",0,Neprofi!AV36)</f>
        <v>234.74</v>
      </c>
      <c r="U45" s="352" t="str">
        <f t="shared" si="9"/>
        <v>nehodnotit</v>
      </c>
      <c r="V45" s="358">
        <f>'[1]Neprofi'!CB38</f>
        <v>5</v>
      </c>
      <c r="W45" s="356">
        <f t="shared" si="20"/>
        <v>5</v>
      </c>
      <c r="X45" s="356">
        <f t="shared" si="21"/>
        <v>4</v>
      </c>
      <c r="Y45" s="355">
        <f t="shared" si="12"/>
        <v>1</v>
      </c>
      <c r="Z45" s="351">
        <f>'[1]Neprofi'!CD38</f>
        <v>1</v>
      </c>
      <c r="AA45" s="356">
        <f t="shared" si="22"/>
        <v>1</v>
      </c>
      <c r="AB45" s="356">
        <f t="shared" si="23"/>
        <v>1</v>
      </c>
      <c r="AC45" s="359">
        <f t="shared" si="15"/>
        <v>1</v>
      </c>
      <c r="AD45" s="117">
        <f>Neprofi!AX36</f>
        <v>0</v>
      </c>
      <c r="AE45" s="359">
        <f t="shared" si="16"/>
        <v>0</v>
      </c>
      <c r="AF45" s="117">
        <f>Neprofi!AZ36</f>
        <v>0</v>
      </c>
      <c r="AG45" s="360" t="str">
        <f t="shared" si="17"/>
        <v>nehodnotit</v>
      </c>
    </row>
    <row r="46" spans="1:33" ht="12.75">
      <c r="A46" s="143" t="str">
        <f>CONCATENATE(Analyza!A41)</f>
        <v>30</v>
      </c>
      <c r="B46" s="125" t="str">
        <f>CONCATENATE(Analyza!B41)</f>
        <v>Slezské Rudoltice</v>
      </c>
      <c r="C46" s="349">
        <f>Analyza!C41</f>
        <v>540</v>
      </c>
      <c r="D46" s="350">
        <f>Analyza!D41</f>
        <v>2</v>
      </c>
      <c r="E46" s="361">
        <f>Neprofi!AW37</f>
        <v>4</v>
      </c>
      <c r="F46" s="125">
        <f t="shared" si="18"/>
        <v>4</v>
      </c>
      <c r="G46" s="125">
        <f t="shared" si="19"/>
        <v>5</v>
      </c>
      <c r="H46" s="352">
        <f t="shared" si="2"/>
        <v>0</v>
      </c>
      <c r="I46" s="362">
        <f>'[1]Neprofi'!EX39</f>
        <v>10000</v>
      </c>
      <c r="J46" s="354">
        <f t="shared" si="3"/>
        <v>18.51851851851852</v>
      </c>
      <c r="K46" s="355">
        <f t="shared" si="4"/>
        <v>0</v>
      </c>
      <c r="L46" s="351">
        <f>Neprofi!D37</f>
        <v>2893</v>
      </c>
      <c r="M46" s="356">
        <f>'[1]Neprofi'!U39</f>
        <v>2893</v>
      </c>
      <c r="N46" s="215">
        <f t="shared" si="5"/>
        <v>100</v>
      </c>
      <c r="O46" s="355">
        <f t="shared" si="6"/>
        <v>1</v>
      </c>
      <c r="P46" s="351">
        <f>'[1]Neprofi'!V39</f>
        <v>64</v>
      </c>
      <c r="Q46" s="357">
        <f t="shared" si="7"/>
        <v>2.21</v>
      </c>
      <c r="R46" s="355">
        <f t="shared" si="8"/>
        <v>0</v>
      </c>
      <c r="S46" s="358">
        <f>'[1]Neprofi'!CA39</f>
        <v>60</v>
      </c>
      <c r="T46" s="118">
        <f>IF(Neprofi!AV37="",0,Neprofi!AV37)</f>
        <v>111.11</v>
      </c>
      <c r="U46" s="352" t="str">
        <f t="shared" si="9"/>
        <v>nehodnotit</v>
      </c>
      <c r="V46" s="358">
        <f>'[1]Neprofi'!CB39</f>
        <v>7</v>
      </c>
      <c r="W46" s="356">
        <f t="shared" si="20"/>
        <v>6</v>
      </c>
      <c r="X46" s="356">
        <f t="shared" si="21"/>
        <v>6</v>
      </c>
      <c r="Y46" s="355">
        <f t="shared" si="12"/>
        <v>1</v>
      </c>
      <c r="Z46" s="351">
        <f>'[1]Neprofi'!CD39</f>
        <v>3</v>
      </c>
      <c r="AA46" s="356">
        <f t="shared" si="22"/>
        <v>1</v>
      </c>
      <c r="AB46" s="356">
        <f t="shared" si="23"/>
        <v>2</v>
      </c>
      <c r="AC46" s="359">
        <f t="shared" si="15"/>
        <v>1</v>
      </c>
      <c r="AD46" s="117">
        <f>Neprofi!AX37</f>
        <v>1</v>
      </c>
      <c r="AE46" s="359">
        <f t="shared" si="16"/>
        <v>1</v>
      </c>
      <c r="AF46" s="117">
        <f>Neprofi!AZ37</f>
        <v>1</v>
      </c>
      <c r="AG46" s="360">
        <f t="shared" si="17"/>
        <v>1</v>
      </c>
    </row>
    <row r="47" spans="1:33" ht="12.75">
      <c r="A47" s="143" t="str">
        <f>CONCATENATE(Analyza!A42)</f>
        <v>31</v>
      </c>
      <c r="B47" s="125" t="str">
        <f>CONCATENATE(Analyza!B42)</f>
        <v>Sosnová</v>
      </c>
      <c r="C47" s="349">
        <f>Analyza!C42</f>
        <v>410</v>
      </c>
      <c r="D47" s="350">
        <f>Analyza!D42</f>
        <v>1</v>
      </c>
      <c r="E47" s="361">
        <f>Neprofi!AW38</f>
        <v>1</v>
      </c>
      <c r="F47" s="125">
        <f t="shared" si="18"/>
        <v>3</v>
      </c>
      <c r="G47" s="125">
        <f t="shared" si="19"/>
        <v>5</v>
      </c>
      <c r="H47" s="352">
        <f t="shared" si="2"/>
        <v>0</v>
      </c>
      <c r="I47" s="362">
        <f>'[1]Neprofi'!EX40</f>
        <v>6000</v>
      </c>
      <c r="J47" s="354">
        <f t="shared" si="3"/>
        <v>14.634146341463415</v>
      </c>
      <c r="K47" s="355">
        <f t="shared" si="4"/>
        <v>0</v>
      </c>
      <c r="L47" s="351">
        <f>Neprofi!D38</f>
        <v>3235</v>
      </c>
      <c r="M47" s="356">
        <f>'[1]Neprofi'!U40</f>
        <v>3235</v>
      </c>
      <c r="N47" s="215">
        <f t="shared" si="5"/>
        <v>100</v>
      </c>
      <c r="O47" s="355">
        <f t="shared" si="6"/>
        <v>1</v>
      </c>
      <c r="P47" s="351">
        <f>'[1]Neprofi'!V40</f>
        <v>41</v>
      </c>
      <c r="Q47" s="357">
        <f t="shared" si="7"/>
        <v>1.27</v>
      </c>
      <c r="R47" s="355">
        <f t="shared" si="8"/>
        <v>0</v>
      </c>
      <c r="S47" s="358">
        <f>'[1]Neprofi'!CA40</f>
        <v>48</v>
      </c>
      <c r="T47" s="118">
        <f>IF(Neprofi!AV38="",0,Neprofi!AV38)</f>
        <v>117.07</v>
      </c>
      <c r="U47" s="352" t="str">
        <f t="shared" si="9"/>
        <v>nehodnotit</v>
      </c>
      <c r="V47" s="358">
        <f>'[1]Neprofi'!CB40</f>
        <v>4</v>
      </c>
      <c r="W47" s="356">
        <f t="shared" si="20"/>
        <v>5</v>
      </c>
      <c r="X47" s="356">
        <f t="shared" si="21"/>
        <v>4</v>
      </c>
      <c r="Y47" s="355">
        <f t="shared" si="12"/>
        <v>1</v>
      </c>
      <c r="Z47" s="351">
        <f>'[1]Neprofi'!CD40</f>
        <v>0</v>
      </c>
      <c r="AA47" s="356">
        <f t="shared" si="22"/>
        <v>1</v>
      </c>
      <c r="AB47" s="356">
        <f t="shared" si="23"/>
        <v>1</v>
      </c>
      <c r="AC47" s="359">
        <f t="shared" si="15"/>
        <v>0</v>
      </c>
      <c r="AD47" s="117">
        <f>Neprofi!AX38</f>
        <v>0</v>
      </c>
      <c r="AE47" s="359">
        <f t="shared" si="16"/>
        <v>0</v>
      </c>
      <c r="AF47" s="117">
        <f>Neprofi!AZ38</f>
        <v>0</v>
      </c>
      <c r="AG47" s="360" t="str">
        <f t="shared" si="17"/>
        <v>nehodnotit</v>
      </c>
    </row>
    <row r="48" spans="1:33" ht="12.75">
      <c r="A48" s="143" t="str">
        <f>CONCATENATE(Analyza!A43)</f>
        <v>32</v>
      </c>
      <c r="B48" s="125" t="str">
        <f>CONCATENATE(Analyza!B43)</f>
        <v>Stará Ves</v>
      </c>
      <c r="C48" s="349">
        <f>Analyza!C43</f>
        <v>510</v>
      </c>
      <c r="D48" s="350">
        <f>Analyza!D43</f>
        <v>2</v>
      </c>
      <c r="E48" s="361">
        <f>Neprofi!AW39</f>
        <v>3</v>
      </c>
      <c r="F48" s="125">
        <f t="shared" si="18"/>
        <v>4</v>
      </c>
      <c r="G48" s="125">
        <f t="shared" si="19"/>
        <v>5</v>
      </c>
      <c r="H48" s="352">
        <f t="shared" si="2"/>
        <v>0</v>
      </c>
      <c r="I48" s="362">
        <f>'[1]Neprofi'!EX41</f>
        <v>0</v>
      </c>
      <c r="J48" s="354">
        <f t="shared" si="3"/>
        <v>0</v>
      </c>
      <c r="K48" s="355">
        <f t="shared" si="4"/>
        <v>0</v>
      </c>
      <c r="L48" s="351">
        <f>Neprofi!D39</f>
        <v>2834</v>
      </c>
      <c r="M48" s="356">
        <f>'[1]Neprofi'!U41</f>
        <v>2834</v>
      </c>
      <c r="N48" s="215">
        <f t="shared" si="5"/>
        <v>100</v>
      </c>
      <c r="O48" s="355">
        <f t="shared" si="6"/>
        <v>1</v>
      </c>
      <c r="P48" s="351">
        <f>'[1]Neprofi'!V41</f>
        <v>3</v>
      </c>
      <c r="Q48" s="357">
        <f t="shared" si="7"/>
        <v>0.11</v>
      </c>
      <c r="R48" s="355">
        <f t="shared" si="8"/>
        <v>0</v>
      </c>
      <c r="S48" s="358">
        <f>'[1]Neprofi'!CA41</f>
        <v>16</v>
      </c>
      <c r="T48" s="118">
        <f>IF(Neprofi!AV39="",0,Neprofi!AV39)</f>
        <v>31.37</v>
      </c>
      <c r="U48" s="352" t="str">
        <f t="shared" si="9"/>
        <v>nehodnotit</v>
      </c>
      <c r="V48" s="358">
        <f>'[1]Neprofi'!CB41</f>
        <v>1</v>
      </c>
      <c r="W48" s="356">
        <f t="shared" si="20"/>
        <v>6</v>
      </c>
      <c r="X48" s="356">
        <f t="shared" si="21"/>
        <v>6</v>
      </c>
      <c r="Y48" s="355">
        <f t="shared" si="12"/>
        <v>0</v>
      </c>
      <c r="Z48" s="351">
        <f>'[1]Neprofi'!CD41</f>
        <v>0</v>
      </c>
      <c r="AA48" s="356">
        <f t="shared" si="22"/>
        <v>1</v>
      </c>
      <c r="AB48" s="356">
        <f t="shared" si="23"/>
        <v>2</v>
      </c>
      <c r="AC48" s="359">
        <f t="shared" si="15"/>
        <v>0</v>
      </c>
      <c r="AD48" s="117">
        <f>Neprofi!AX39</f>
        <v>0</v>
      </c>
      <c r="AE48" s="359">
        <f t="shared" si="16"/>
        <v>0</v>
      </c>
      <c r="AF48" s="117">
        <f>Neprofi!AZ39</f>
        <v>0</v>
      </c>
      <c r="AG48" s="360">
        <f t="shared" si="17"/>
        <v>0</v>
      </c>
    </row>
    <row r="49" spans="1:33" ht="12.75">
      <c r="A49" s="143" t="str">
        <f>CONCATENATE(Analyza!A44)</f>
        <v>33</v>
      </c>
      <c r="B49" s="125" t="str">
        <f>CONCATENATE(Analyza!B44)</f>
        <v>Staré Heřminovy</v>
      </c>
      <c r="C49" s="349">
        <f>Analyza!C44</f>
        <v>234</v>
      </c>
      <c r="D49" s="350">
        <f>Analyza!D44</f>
        <v>1</v>
      </c>
      <c r="E49" s="361">
        <f>Neprofi!AW40</f>
        <v>2</v>
      </c>
      <c r="F49" s="125">
        <f t="shared" si="18"/>
        <v>3</v>
      </c>
      <c r="G49" s="125">
        <f t="shared" si="19"/>
        <v>5</v>
      </c>
      <c r="H49" s="352">
        <f t="shared" si="2"/>
        <v>0</v>
      </c>
      <c r="I49" s="362">
        <f>'[1]Neprofi'!EX42</f>
        <v>3000</v>
      </c>
      <c r="J49" s="354">
        <f t="shared" si="3"/>
        <v>12.820512820512821</v>
      </c>
      <c r="K49" s="355">
        <f t="shared" si="4"/>
        <v>0</v>
      </c>
      <c r="L49" s="351">
        <f>Neprofi!D40</f>
        <v>3902</v>
      </c>
      <c r="M49" s="356">
        <f>'[1]Neprofi'!U42</f>
        <v>3902</v>
      </c>
      <c r="N49" s="215">
        <f t="shared" si="5"/>
        <v>100</v>
      </c>
      <c r="O49" s="355">
        <f t="shared" si="6"/>
        <v>1</v>
      </c>
      <c r="P49" s="351">
        <f>'[1]Neprofi'!V42</f>
        <v>35</v>
      </c>
      <c r="Q49" s="357">
        <f t="shared" si="7"/>
        <v>0.9</v>
      </c>
      <c r="R49" s="355">
        <f t="shared" si="8"/>
        <v>0</v>
      </c>
      <c r="S49" s="358">
        <f>'[1]Neprofi'!CA42</f>
        <v>33</v>
      </c>
      <c r="T49" s="118">
        <f>IF(Neprofi!AV40="",0,Neprofi!AV40)</f>
        <v>141.03</v>
      </c>
      <c r="U49" s="352" t="str">
        <f t="shared" si="9"/>
        <v>nehodnotit</v>
      </c>
      <c r="V49" s="358">
        <f>'[1]Neprofi'!CB42</f>
        <v>6</v>
      </c>
      <c r="W49" s="356">
        <f t="shared" si="20"/>
        <v>5</v>
      </c>
      <c r="X49" s="356">
        <f t="shared" si="21"/>
        <v>4</v>
      </c>
      <c r="Y49" s="355">
        <f t="shared" si="12"/>
        <v>1</v>
      </c>
      <c r="Z49" s="351">
        <f>'[1]Neprofi'!CD42</f>
        <v>1</v>
      </c>
      <c r="AA49" s="356">
        <f t="shared" si="22"/>
        <v>1</v>
      </c>
      <c r="AB49" s="356">
        <f t="shared" si="23"/>
        <v>1</v>
      </c>
      <c r="AC49" s="359">
        <f t="shared" si="15"/>
        <v>1</v>
      </c>
      <c r="AD49" s="117">
        <f>Neprofi!AX40</f>
        <v>1</v>
      </c>
      <c r="AE49" s="359">
        <f t="shared" si="16"/>
        <v>1</v>
      </c>
      <c r="AF49" s="117">
        <f>Neprofi!AZ40</f>
        <v>1</v>
      </c>
      <c r="AG49" s="360" t="str">
        <f t="shared" si="17"/>
        <v>nehodnotit</v>
      </c>
    </row>
    <row r="50" spans="1:33" ht="12.75">
      <c r="A50" s="143" t="str">
        <f>CONCATENATE(Analyza!A45)</f>
        <v>34</v>
      </c>
      <c r="B50" s="125" t="str">
        <f>CONCATENATE(Analyza!B45)</f>
        <v>Staré Město</v>
      </c>
      <c r="C50" s="349">
        <f>Analyza!C45</f>
        <v>912</v>
      </c>
      <c r="D50" s="350">
        <f>Analyza!D45</f>
        <v>2</v>
      </c>
      <c r="E50" s="361">
        <f>Neprofi!AW41</f>
        <v>2</v>
      </c>
      <c r="F50" s="125">
        <f t="shared" si="18"/>
        <v>4</v>
      </c>
      <c r="G50" s="125">
        <f t="shared" si="19"/>
        <v>5</v>
      </c>
      <c r="H50" s="352">
        <f t="shared" si="2"/>
        <v>0</v>
      </c>
      <c r="I50" s="362">
        <f>'[1]Neprofi'!EX43</f>
        <v>2000</v>
      </c>
      <c r="J50" s="354">
        <f t="shared" si="3"/>
        <v>2.192982456140351</v>
      </c>
      <c r="K50" s="355">
        <f t="shared" si="4"/>
        <v>0</v>
      </c>
      <c r="L50" s="351">
        <f>Neprofi!D41</f>
        <v>1465</v>
      </c>
      <c r="M50" s="356">
        <f>'[1]Neprofi'!U43</f>
        <v>1465</v>
      </c>
      <c r="N50" s="215">
        <f t="shared" si="5"/>
        <v>100</v>
      </c>
      <c r="O50" s="355">
        <f t="shared" si="6"/>
        <v>1</v>
      </c>
      <c r="P50" s="351">
        <f>'[1]Neprofi'!V43</f>
        <v>12</v>
      </c>
      <c r="Q50" s="357">
        <f t="shared" si="7"/>
        <v>0.82</v>
      </c>
      <c r="R50" s="355">
        <f t="shared" si="8"/>
        <v>0</v>
      </c>
      <c r="S50" s="358">
        <f>'[1]Neprofi'!CA43</f>
        <v>32</v>
      </c>
      <c r="T50" s="118">
        <f>IF(Neprofi!AV41="",0,Neprofi!AV41)</f>
        <v>35.09</v>
      </c>
      <c r="U50" s="352" t="str">
        <f t="shared" si="9"/>
        <v>nehodnotit</v>
      </c>
      <c r="V50" s="358">
        <f>'[1]Neprofi'!CB43</f>
        <v>1</v>
      </c>
      <c r="W50" s="356">
        <f t="shared" si="20"/>
        <v>6</v>
      </c>
      <c r="X50" s="356">
        <f t="shared" si="21"/>
        <v>6</v>
      </c>
      <c r="Y50" s="355">
        <f t="shared" si="12"/>
        <v>0</v>
      </c>
      <c r="Z50" s="351">
        <f>'[1]Neprofi'!CD43</f>
        <v>1</v>
      </c>
      <c r="AA50" s="356">
        <f t="shared" si="22"/>
        <v>1</v>
      </c>
      <c r="AB50" s="356">
        <f t="shared" si="23"/>
        <v>2</v>
      </c>
      <c r="AC50" s="359">
        <f t="shared" si="15"/>
        <v>0</v>
      </c>
      <c r="AD50" s="117">
        <f>Neprofi!AX41</f>
        <v>0</v>
      </c>
      <c r="AE50" s="359">
        <f t="shared" si="16"/>
        <v>0</v>
      </c>
      <c r="AF50" s="117">
        <f>Neprofi!AZ41</f>
        <v>0</v>
      </c>
      <c r="AG50" s="360">
        <f t="shared" si="17"/>
        <v>0</v>
      </c>
    </row>
    <row r="51" spans="1:33" ht="12.75">
      <c r="A51" s="143" t="str">
        <f>CONCATENATE(Analyza!A46)</f>
        <v>35</v>
      </c>
      <c r="B51" s="125" t="str">
        <f>CONCATENATE(Analyza!B46)</f>
        <v>Světlá Hora</v>
      </c>
      <c r="C51" s="349">
        <f>Analyza!C46</f>
        <v>1466</v>
      </c>
      <c r="D51" s="350">
        <f>Analyza!D46</f>
        <v>3</v>
      </c>
      <c r="E51" s="361">
        <f>Neprofi!AW42</f>
        <v>3</v>
      </c>
      <c r="F51" s="125">
        <f t="shared" si="18"/>
        <v>11</v>
      </c>
      <c r="G51" s="125">
        <f t="shared" si="19"/>
        <v>15</v>
      </c>
      <c r="H51" s="352">
        <f t="shared" si="2"/>
        <v>0</v>
      </c>
      <c r="I51" s="362">
        <f>'[1]Neprofi'!EX44</f>
        <v>5000</v>
      </c>
      <c r="J51" s="354">
        <f t="shared" si="3"/>
        <v>3.4106412005457027</v>
      </c>
      <c r="K51" s="355">
        <f t="shared" si="4"/>
        <v>0</v>
      </c>
      <c r="L51" s="351">
        <f>Neprofi!D42</f>
        <v>4292</v>
      </c>
      <c r="M51" s="356">
        <f>'[1]Neprofi'!U44</f>
        <v>4292</v>
      </c>
      <c r="N51" s="215">
        <f t="shared" si="5"/>
        <v>100</v>
      </c>
      <c r="O51" s="355">
        <f t="shared" si="6"/>
        <v>1</v>
      </c>
      <c r="P51" s="351">
        <f>'[1]Neprofi'!V44</f>
        <v>43</v>
      </c>
      <c r="Q51" s="357">
        <f t="shared" si="7"/>
        <v>1</v>
      </c>
      <c r="R51" s="355">
        <f t="shared" si="8"/>
        <v>0</v>
      </c>
      <c r="S51" s="358">
        <f>'[1]Neprofi'!CA44</f>
        <v>100</v>
      </c>
      <c r="T51" s="118">
        <f>IF(Neprofi!AV42="",0,Neprofi!AV42)</f>
        <v>68.21</v>
      </c>
      <c r="U51" s="352">
        <f t="shared" si="9"/>
        <v>1</v>
      </c>
      <c r="V51" s="358">
        <f>'[1]Neprofi'!CB44</f>
        <v>12</v>
      </c>
      <c r="W51" s="356">
        <f t="shared" si="20"/>
        <v>9</v>
      </c>
      <c r="X51" s="356">
        <f t="shared" si="21"/>
        <v>9</v>
      </c>
      <c r="Y51" s="355">
        <f t="shared" si="12"/>
        <v>1</v>
      </c>
      <c r="Z51" s="351">
        <f>'[1]Neprofi'!CD44</f>
        <v>6</v>
      </c>
      <c r="AA51" s="356">
        <f t="shared" si="22"/>
        <v>2</v>
      </c>
      <c r="AB51" s="356">
        <f t="shared" si="23"/>
        <v>2</v>
      </c>
      <c r="AC51" s="359">
        <f t="shared" si="15"/>
        <v>1</v>
      </c>
      <c r="AD51" s="117">
        <f>Neprofi!AX42</f>
        <v>1</v>
      </c>
      <c r="AE51" s="359">
        <f t="shared" si="16"/>
        <v>1</v>
      </c>
      <c r="AF51" s="117">
        <f>Neprofi!AZ42</f>
        <v>1</v>
      </c>
      <c r="AG51" s="360">
        <f t="shared" si="17"/>
        <v>1</v>
      </c>
    </row>
    <row r="52" spans="1:33" ht="12.75">
      <c r="A52" s="143" t="str">
        <f>CONCATENATE(Analyza!A47)</f>
        <v>36</v>
      </c>
      <c r="B52" s="125" t="str">
        <f>CONCATENATE(Analyza!B47)</f>
        <v>Svobodné Heřmanice</v>
      </c>
      <c r="C52" s="349">
        <f>Analyza!C47</f>
        <v>522</v>
      </c>
      <c r="D52" s="350">
        <f>Analyza!D47</f>
        <v>2</v>
      </c>
      <c r="E52" s="361">
        <f>Neprofi!AW43</f>
        <v>3</v>
      </c>
      <c r="F52" s="125">
        <f t="shared" si="18"/>
        <v>4</v>
      </c>
      <c r="G52" s="125">
        <f t="shared" si="19"/>
        <v>5</v>
      </c>
      <c r="H52" s="352">
        <f t="shared" si="2"/>
        <v>0</v>
      </c>
      <c r="I52" s="362">
        <f>'[1]Neprofi'!EX45</f>
        <v>0</v>
      </c>
      <c r="J52" s="354">
        <f t="shared" si="3"/>
        <v>0</v>
      </c>
      <c r="K52" s="355">
        <f t="shared" si="4"/>
        <v>0</v>
      </c>
      <c r="L52" s="351">
        <f>Neprofi!D43</f>
        <v>3723</v>
      </c>
      <c r="M52" s="356">
        <f>'[1]Neprofi'!U45</f>
        <v>3723</v>
      </c>
      <c r="N52" s="215">
        <f t="shared" si="5"/>
        <v>100</v>
      </c>
      <c r="O52" s="355">
        <f t="shared" si="6"/>
        <v>1</v>
      </c>
      <c r="P52" s="351">
        <f>'[1]Neprofi'!V45</f>
        <v>3</v>
      </c>
      <c r="Q52" s="357">
        <f t="shared" si="7"/>
        <v>0.08</v>
      </c>
      <c r="R52" s="355">
        <f t="shared" si="8"/>
        <v>0</v>
      </c>
      <c r="S52" s="358">
        <f>'[1]Neprofi'!CA45</f>
        <v>50</v>
      </c>
      <c r="T52" s="118">
        <f>IF(Neprofi!AV43="",0,Neprofi!AV43)</f>
        <v>95.79</v>
      </c>
      <c r="U52" s="352" t="str">
        <f t="shared" si="9"/>
        <v>nehodnotit</v>
      </c>
      <c r="V52" s="358">
        <f>'[1]Neprofi'!CB45</f>
        <v>2</v>
      </c>
      <c r="W52" s="356">
        <f t="shared" si="20"/>
        <v>6</v>
      </c>
      <c r="X52" s="356">
        <f t="shared" si="21"/>
        <v>6</v>
      </c>
      <c r="Y52" s="355">
        <f t="shared" si="12"/>
        <v>0</v>
      </c>
      <c r="Z52" s="351">
        <f>'[1]Neprofi'!CD45</f>
        <v>1</v>
      </c>
      <c r="AA52" s="356">
        <f t="shared" si="22"/>
        <v>1</v>
      </c>
      <c r="AB52" s="356">
        <f t="shared" si="23"/>
        <v>2</v>
      </c>
      <c r="AC52" s="359">
        <f t="shared" si="15"/>
        <v>0</v>
      </c>
      <c r="AD52" s="117">
        <f>Neprofi!AX43</f>
        <v>0</v>
      </c>
      <c r="AE52" s="359">
        <f t="shared" si="16"/>
        <v>0</v>
      </c>
      <c r="AF52" s="117">
        <f>Neprofi!AZ43</f>
        <v>0</v>
      </c>
      <c r="AG52" s="360">
        <f t="shared" si="17"/>
        <v>0</v>
      </c>
    </row>
    <row r="53" spans="1:33" ht="12.75">
      <c r="A53" s="143" t="str">
        <f>CONCATENATE(Analyza!A48)</f>
        <v>37</v>
      </c>
      <c r="B53" s="125" t="str">
        <f>CONCATENATE(Analyza!B48)</f>
        <v>Široká Niva</v>
      </c>
      <c r="C53" s="349">
        <f>Analyza!C48</f>
        <v>563</v>
      </c>
      <c r="D53" s="350">
        <f>Analyza!D48</f>
        <v>2</v>
      </c>
      <c r="E53" s="361">
        <f>Neprofi!AW44</f>
        <v>2</v>
      </c>
      <c r="F53" s="125">
        <f t="shared" si="18"/>
        <v>4</v>
      </c>
      <c r="G53" s="125">
        <f t="shared" si="19"/>
        <v>5</v>
      </c>
      <c r="H53" s="352">
        <f t="shared" si="2"/>
        <v>0</v>
      </c>
      <c r="I53" s="362">
        <f>'[1]Neprofi'!EX46</f>
        <v>0</v>
      </c>
      <c r="J53" s="354">
        <f t="shared" si="3"/>
        <v>0</v>
      </c>
      <c r="K53" s="355">
        <f t="shared" si="4"/>
        <v>0</v>
      </c>
      <c r="L53" s="351">
        <f>Neprofi!D44</f>
        <v>2642</v>
      </c>
      <c r="M53" s="356">
        <f>'[1]Neprofi'!U46</f>
        <v>2642</v>
      </c>
      <c r="N53" s="215">
        <f t="shared" si="5"/>
        <v>100</v>
      </c>
      <c r="O53" s="355">
        <f t="shared" si="6"/>
        <v>1</v>
      </c>
      <c r="P53" s="351">
        <f>'[1]Neprofi'!V46</f>
        <v>3</v>
      </c>
      <c r="Q53" s="357">
        <f t="shared" si="7"/>
        <v>0.11</v>
      </c>
      <c r="R53" s="355">
        <f t="shared" si="8"/>
        <v>0</v>
      </c>
      <c r="S53" s="358">
        <f>'[1]Neprofi'!CA46</f>
        <v>20</v>
      </c>
      <c r="T53" s="118">
        <f>IF(Neprofi!AV44="",0,Neprofi!AV44)</f>
        <v>35.52</v>
      </c>
      <c r="U53" s="352" t="str">
        <f t="shared" si="9"/>
        <v>nehodnotit</v>
      </c>
      <c r="V53" s="358">
        <f>'[1]Neprofi'!CB46</f>
        <v>4</v>
      </c>
      <c r="W53" s="356">
        <f t="shared" si="20"/>
        <v>6</v>
      </c>
      <c r="X53" s="356">
        <f t="shared" si="21"/>
        <v>6</v>
      </c>
      <c r="Y53" s="355">
        <f t="shared" si="12"/>
        <v>0</v>
      </c>
      <c r="Z53" s="351">
        <f>'[1]Neprofi'!CD46</f>
        <v>0</v>
      </c>
      <c r="AA53" s="356">
        <f t="shared" si="22"/>
        <v>1</v>
      </c>
      <c r="AB53" s="356">
        <f t="shared" si="23"/>
        <v>2</v>
      </c>
      <c r="AC53" s="359">
        <f t="shared" si="15"/>
        <v>0</v>
      </c>
      <c r="AD53" s="117">
        <f>Neprofi!AX44</f>
        <v>1</v>
      </c>
      <c r="AE53" s="359">
        <f t="shared" si="16"/>
        <v>1</v>
      </c>
      <c r="AF53" s="117">
        <f>Neprofi!AZ44</f>
        <v>0</v>
      </c>
      <c r="AG53" s="360">
        <f t="shared" si="17"/>
        <v>0</v>
      </c>
    </row>
    <row r="54" spans="1:33" ht="12.75">
      <c r="A54" s="143" t="str">
        <f>CONCATENATE(Analyza!A49)</f>
        <v>38</v>
      </c>
      <c r="B54" s="125" t="str">
        <f>CONCATENATE(Analyza!B49)</f>
        <v>Třemešná</v>
      </c>
      <c r="C54" s="349">
        <f>Analyza!C49</f>
        <v>905</v>
      </c>
      <c r="D54" s="350">
        <f>Analyza!D49</f>
        <v>2</v>
      </c>
      <c r="E54" s="361">
        <f>Neprofi!AW45</f>
        <v>2</v>
      </c>
      <c r="F54" s="125">
        <f t="shared" si="18"/>
        <v>4</v>
      </c>
      <c r="G54" s="125">
        <f t="shared" si="19"/>
        <v>5</v>
      </c>
      <c r="H54" s="352">
        <f t="shared" si="2"/>
        <v>0</v>
      </c>
      <c r="I54" s="362">
        <f>'[1]Neprofi'!EX47</f>
        <v>2000</v>
      </c>
      <c r="J54" s="354">
        <f t="shared" si="3"/>
        <v>2.2099447513812156</v>
      </c>
      <c r="K54" s="355">
        <f t="shared" si="4"/>
        <v>0</v>
      </c>
      <c r="L54" s="351">
        <f>Neprofi!D45</f>
        <v>2550</v>
      </c>
      <c r="M54" s="356">
        <f>'[1]Neprofi'!U47</f>
        <v>2550</v>
      </c>
      <c r="N54" s="215">
        <f t="shared" si="5"/>
        <v>100</v>
      </c>
      <c r="O54" s="355">
        <f t="shared" si="6"/>
        <v>1</v>
      </c>
      <c r="P54" s="351">
        <f>'[1]Neprofi'!V47</f>
        <v>16</v>
      </c>
      <c r="Q54" s="357">
        <f t="shared" si="7"/>
        <v>0.63</v>
      </c>
      <c r="R54" s="355">
        <f t="shared" si="8"/>
        <v>0</v>
      </c>
      <c r="S54" s="358">
        <f>'[1]Neprofi'!CA47</f>
        <v>28</v>
      </c>
      <c r="T54" s="118">
        <f>IF(Neprofi!AV45="",0,Neprofi!AV45)</f>
        <v>30.94</v>
      </c>
      <c r="U54" s="352" t="str">
        <f t="shared" si="9"/>
        <v>nehodnotit</v>
      </c>
      <c r="V54" s="358">
        <f>'[1]Neprofi'!CB47</f>
        <v>3</v>
      </c>
      <c r="W54" s="356">
        <f t="shared" si="20"/>
        <v>6</v>
      </c>
      <c r="X54" s="356">
        <f t="shared" si="21"/>
        <v>6</v>
      </c>
      <c r="Y54" s="355">
        <f t="shared" si="12"/>
        <v>0</v>
      </c>
      <c r="Z54" s="351">
        <f>'[1]Neprofi'!CD47</f>
        <v>1</v>
      </c>
      <c r="AA54" s="356">
        <f t="shared" si="22"/>
        <v>1</v>
      </c>
      <c r="AB54" s="356">
        <f t="shared" si="23"/>
        <v>2</v>
      </c>
      <c r="AC54" s="359">
        <f t="shared" si="15"/>
        <v>0</v>
      </c>
      <c r="AD54" s="117">
        <f>Neprofi!AX45</f>
        <v>0</v>
      </c>
      <c r="AE54" s="359">
        <f t="shared" si="16"/>
        <v>0</v>
      </c>
      <c r="AF54" s="117">
        <f>Neprofi!AZ45</f>
        <v>0</v>
      </c>
      <c r="AG54" s="360">
        <f t="shared" si="17"/>
        <v>0</v>
      </c>
    </row>
    <row r="55" spans="1:33" ht="12.75">
      <c r="A55" s="143" t="str">
        <f>CONCATENATE(Analyza!A50)</f>
        <v>39</v>
      </c>
      <c r="B55" s="125" t="str">
        <f>CONCATENATE(Analyza!B50)</f>
        <v>Václavov</v>
      </c>
      <c r="C55" s="349">
        <f>Analyza!C50</f>
        <v>456</v>
      </c>
      <c r="D55" s="350">
        <f>Analyza!D50</f>
        <v>1</v>
      </c>
      <c r="E55" s="361">
        <f>Neprofi!AW46</f>
        <v>2</v>
      </c>
      <c r="F55" s="125">
        <f t="shared" si="18"/>
        <v>3</v>
      </c>
      <c r="G55" s="125">
        <f t="shared" si="19"/>
        <v>5</v>
      </c>
      <c r="H55" s="352">
        <f t="shared" si="2"/>
        <v>0</v>
      </c>
      <c r="I55" s="362">
        <f>'[1]Neprofi'!EX48</f>
        <v>2000</v>
      </c>
      <c r="J55" s="354">
        <f t="shared" si="3"/>
        <v>4.385964912280702</v>
      </c>
      <c r="K55" s="355">
        <f t="shared" si="4"/>
        <v>0</v>
      </c>
      <c r="L55" s="351">
        <f>Neprofi!D46</f>
        <v>2578</v>
      </c>
      <c r="M55" s="356">
        <f>'[1]Neprofi'!U48</f>
        <v>2578</v>
      </c>
      <c r="N55" s="215">
        <f t="shared" si="5"/>
        <v>100</v>
      </c>
      <c r="O55" s="355">
        <f t="shared" si="6"/>
        <v>1</v>
      </c>
      <c r="P55" s="351">
        <f>'[1]Neprofi'!V48</f>
        <v>17</v>
      </c>
      <c r="Q55" s="357">
        <f t="shared" si="7"/>
        <v>0.66</v>
      </c>
      <c r="R55" s="355">
        <f t="shared" si="8"/>
        <v>0</v>
      </c>
      <c r="S55" s="358">
        <f>'[1]Neprofi'!CA48</f>
        <v>30</v>
      </c>
      <c r="T55" s="118">
        <f>IF(Neprofi!AV46="",0,Neprofi!AV46)</f>
        <v>65.79</v>
      </c>
      <c r="U55" s="352" t="str">
        <f t="shared" si="9"/>
        <v>nehodnotit</v>
      </c>
      <c r="V55" s="358">
        <f>'[1]Neprofi'!CB48</f>
        <v>4</v>
      </c>
      <c r="W55" s="356">
        <f t="shared" si="20"/>
        <v>5</v>
      </c>
      <c r="X55" s="356">
        <f t="shared" si="21"/>
        <v>4</v>
      </c>
      <c r="Y55" s="355">
        <f t="shared" si="12"/>
        <v>1</v>
      </c>
      <c r="Z55" s="351">
        <f>'[1]Neprofi'!CD48</f>
        <v>1</v>
      </c>
      <c r="AA55" s="356">
        <f t="shared" si="22"/>
        <v>1</v>
      </c>
      <c r="AB55" s="356">
        <f t="shared" si="23"/>
        <v>1</v>
      </c>
      <c r="AC55" s="359">
        <f t="shared" si="15"/>
        <v>1</v>
      </c>
      <c r="AD55" s="117">
        <f>Neprofi!AX46</f>
        <v>1</v>
      </c>
      <c r="AE55" s="359">
        <f t="shared" si="16"/>
        <v>1</v>
      </c>
      <c r="AF55" s="117">
        <f>Neprofi!AZ46</f>
        <v>1</v>
      </c>
      <c r="AG55" s="360" t="str">
        <f t="shared" si="17"/>
        <v>nehodnotit</v>
      </c>
    </row>
    <row r="56" spans="1:33" ht="12.75">
      <c r="A56" s="143" t="str">
        <f>CONCATENATE(Analyza!A51)</f>
        <v>40</v>
      </c>
      <c r="B56" s="125" t="str">
        <f>CONCATENATE(Analyza!B51)</f>
        <v>Velká Štáhle</v>
      </c>
      <c r="C56" s="349">
        <f>Analyza!C51</f>
        <v>345</v>
      </c>
      <c r="D56" s="350">
        <f>Analyza!D51</f>
        <v>1</v>
      </c>
      <c r="E56" s="361">
        <f>Neprofi!AW47</f>
        <v>2</v>
      </c>
      <c r="F56" s="125">
        <f t="shared" si="18"/>
        <v>3</v>
      </c>
      <c r="G56" s="125">
        <f t="shared" si="19"/>
        <v>5</v>
      </c>
      <c r="H56" s="352">
        <f t="shared" si="2"/>
        <v>0</v>
      </c>
      <c r="I56" s="362">
        <f>'[1]Neprofi'!EX49</f>
        <v>12834</v>
      </c>
      <c r="J56" s="354">
        <f t="shared" si="3"/>
        <v>37.2</v>
      </c>
      <c r="K56" s="355">
        <f t="shared" si="4"/>
        <v>1</v>
      </c>
      <c r="L56" s="351">
        <f>Neprofi!D47</f>
        <v>2960</v>
      </c>
      <c r="M56" s="356">
        <f>'[1]Neprofi'!U49</f>
        <v>2960</v>
      </c>
      <c r="N56" s="215">
        <f t="shared" si="5"/>
        <v>100</v>
      </c>
      <c r="O56" s="355">
        <f t="shared" si="6"/>
        <v>1</v>
      </c>
      <c r="P56" s="351">
        <f>'[1]Neprofi'!V49</f>
        <v>57</v>
      </c>
      <c r="Q56" s="357">
        <f t="shared" si="7"/>
        <v>1.93</v>
      </c>
      <c r="R56" s="355">
        <f t="shared" si="8"/>
        <v>0</v>
      </c>
      <c r="S56" s="358">
        <f>'[1]Neprofi'!CA49</f>
        <v>30</v>
      </c>
      <c r="T56" s="118">
        <f>IF(Neprofi!AV47="",0,Neprofi!AV47)</f>
        <v>86.96</v>
      </c>
      <c r="U56" s="352" t="str">
        <f t="shared" si="9"/>
        <v>nehodnotit</v>
      </c>
      <c r="V56" s="358">
        <f>'[1]Neprofi'!CB49</f>
        <v>5</v>
      </c>
      <c r="W56" s="356">
        <f t="shared" si="20"/>
        <v>5</v>
      </c>
      <c r="X56" s="356">
        <f t="shared" si="21"/>
        <v>4</v>
      </c>
      <c r="Y56" s="355">
        <f t="shared" si="12"/>
        <v>1</v>
      </c>
      <c r="Z56" s="351">
        <f>'[1]Neprofi'!CD49</f>
        <v>0</v>
      </c>
      <c r="AA56" s="356">
        <f t="shared" si="22"/>
        <v>1</v>
      </c>
      <c r="AB56" s="356">
        <f t="shared" si="23"/>
        <v>1</v>
      </c>
      <c r="AC56" s="359">
        <f t="shared" si="15"/>
        <v>0</v>
      </c>
      <c r="AD56" s="117">
        <f>Neprofi!AX47</f>
        <v>0</v>
      </c>
      <c r="AE56" s="359">
        <f t="shared" si="16"/>
        <v>0</v>
      </c>
      <c r="AF56" s="117">
        <f>Neprofi!AZ47</f>
        <v>0</v>
      </c>
      <c r="AG56" s="360" t="str">
        <f t="shared" si="17"/>
        <v>nehodnotit</v>
      </c>
    </row>
    <row r="57" spans="1:33" ht="12.75">
      <c r="A57" s="143" t="str">
        <f>CONCATENATE(Analyza!A52)</f>
        <v>41</v>
      </c>
      <c r="B57" s="125" t="str">
        <f>CONCATENATE(Analyza!B52)</f>
        <v>Vysoká</v>
      </c>
      <c r="C57" s="349">
        <f>Analyza!C52</f>
        <v>313</v>
      </c>
      <c r="D57" s="350">
        <f>Analyza!D52</f>
        <v>1</v>
      </c>
      <c r="E57" s="361">
        <f>Neprofi!AW48</f>
        <v>2</v>
      </c>
      <c r="F57" s="125">
        <f t="shared" si="18"/>
        <v>3</v>
      </c>
      <c r="G57" s="125">
        <f t="shared" si="19"/>
        <v>5</v>
      </c>
      <c r="H57" s="352">
        <f t="shared" si="2"/>
        <v>0</v>
      </c>
      <c r="I57" s="362">
        <f>'[1]Neprofi'!EX50</f>
        <v>0</v>
      </c>
      <c r="J57" s="354">
        <f t="shared" si="3"/>
        <v>0</v>
      </c>
      <c r="K57" s="355">
        <f t="shared" si="4"/>
        <v>0</v>
      </c>
      <c r="L57" s="351">
        <f>Neprofi!D48</f>
        <v>2913</v>
      </c>
      <c r="M57" s="356">
        <f>'[1]Neprofi'!U50</f>
        <v>2913</v>
      </c>
      <c r="N57" s="215">
        <f t="shared" si="5"/>
        <v>100</v>
      </c>
      <c r="O57" s="355">
        <f t="shared" si="6"/>
        <v>1</v>
      </c>
      <c r="P57" s="351">
        <f>'[1]Neprofi'!V50</f>
        <v>6</v>
      </c>
      <c r="Q57" s="357">
        <f t="shared" si="7"/>
        <v>0.21</v>
      </c>
      <c r="R57" s="355">
        <f t="shared" si="8"/>
        <v>0</v>
      </c>
      <c r="S57" s="358">
        <f>'[1]Neprofi'!CA50</f>
        <v>75</v>
      </c>
      <c r="T57" s="118">
        <f>IF(Neprofi!AV48="",0,Neprofi!AV48)</f>
        <v>239.62</v>
      </c>
      <c r="U57" s="352" t="str">
        <f t="shared" si="9"/>
        <v>nehodnotit</v>
      </c>
      <c r="V57" s="358">
        <f>'[1]Neprofi'!CB50</f>
        <v>10</v>
      </c>
      <c r="W57" s="356">
        <f t="shared" si="20"/>
        <v>5</v>
      </c>
      <c r="X57" s="356">
        <f t="shared" si="21"/>
        <v>4</v>
      </c>
      <c r="Y57" s="355">
        <f t="shared" si="12"/>
        <v>1</v>
      </c>
      <c r="Z57" s="351">
        <f>'[1]Neprofi'!CD50</f>
        <v>0</v>
      </c>
      <c r="AA57" s="356">
        <f t="shared" si="22"/>
        <v>1</v>
      </c>
      <c r="AB57" s="356">
        <f t="shared" si="23"/>
        <v>1</v>
      </c>
      <c r="AC57" s="359">
        <f t="shared" si="15"/>
        <v>0</v>
      </c>
      <c r="AD57" s="117">
        <f>Neprofi!AX48</f>
        <v>0</v>
      </c>
      <c r="AE57" s="359">
        <f t="shared" si="16"/>
        <v>0</v>
      </c>
      <c r="AF57" s="117">
        <f>Neprofi!AZ48</f>
        <v>0</v>
      </c>
      <c r="AG57" s="360" t="str">
        <f t="shared" si="17"/>
        <v>nehodnotit</v>
      </c>
    </row>
    <row r="58" spans="1:33" ht="12.75">
      <c r="A58" s="143" t="str">
        <f>CONCATENATE(Analyza!A53)</f>
        <v>42</v>
      </c>
      <c r="B58" s="125" t="str">
        <f>CONCATENATE(Analyza!B53)</f>
        <v>Zátor</v>
      </c>
      <c r="C58" s="349">
        <f>Analyza!C53</f>
        <v>1237</v>
      </c>
      <c r="D58" s="350">
        <f>Analyza!D53</f>
        <v>3</v>
      </c>
      <c r="E58" s="361">
        <f>Neprofi!AW49</f>
        <v>6</v>
      </c>
      <c r="F58" s="125">
        <f t="shared" si="18"/>
        <v>11</v>
      </c>
      <c r="G58" s="125">
        <f t="shared" si="19"/>
        <v>15</v>
      </c>
      <c r="H58" s="352">
        <f t="shared" si="2"/>
        <v>0</v>
      </c>
      <c r="I58" s="362">
        <f>'[1]Neprofi'!EX51</f>
        <v>25000</v>
      </c>
      <c r="J58" s="354">
        <f t="shared" si="3"/>
        <v>20.21018593371059</v>
      </c>
      <c r="K58" s="355">
        <f t="shared" si="4"/>
        <v>0</v>
      </c>
      <c r="L58" s="351">
        <f>Neprofi!D49</f>
        <v>4170</v>
      </c>
      <c r="M58" s="356">
        <f>'[1]Neprofi'!U51</f>
        <v>4170</v>
      </c>
      <c r="N58" s="215">
        <f t="shared" si="5"/>
        <v>100</v>
      </c>
      <c r="O58" s="355">
        <f t="shared" si="6"/>
        <v>1</v>
      </c>
      <c r="P58" s="351">
        <f>'[1]Neprofi'!V51</f>
        <v>148</v>
      </c>
      <c r="Q58" s="357">
        <f t="shared" si="7"/>
        <v>3.55</v>
      </c>
      <c r="R58" s="355">
        <f t="shared" si="8"/>
        <v>0</v>
      </c>
      <c r="S58" s="358">
        <f>'[1]Neprofi'!CA51</f>
        <v>50</v>
      </c>
      <c r="T58" s="118">
        <f>IF(Neprofi!AV49="",0,Neprofi!AV49)</f>
        <v>40.42</v>
      </c>
      <c r="U58" s="352">
        <f t="shared" si="9"/>
        <v>0</v>
      </c>
      <c r="V58" s="358">
        <f>'[1]Neprofi'!CB51</f>
        <v>2</v>
      </c>
      <c r="W58" s="356">
        <f t="shared" si="20"/>
        <v>9</v>
      </c>
      <c r="X58" s="356">
        <f t="shared" si="21"/>
        <v>9</v>
      </c>
      <c r="Y58" s="355">
        <f t="shared" si="12"/>
        <v>0</v>
      </c>
      <c r="Z58" s="351">
        <f>'[1]Neprofi'!CD51</f>
        <v>2</v>
      </c>
      <c r="AA58" s="356">
        <f t="shared" si="22"/>
        <v>2</v>
      </c>
      <c r="AB58" s="356">
        <f t="shared" si="23"/>
        <v>2</v>
      </c>
      <c r="AC58" s="359">
        <f t="shared" si="15"/>
        <v>1</v>
      </c>
      <c r="AD58" s="117">
        <f>Neprofi!AX49</f>
        <v>1</v>
      </c>
      <c r="AE58" s="359">
        <f t="shared" si="16"/>
        <v>1</v>
      </c>
      <c r="AF58" s="117">
        <f>Neprofi!AZ49</f>
        <v>0</v>
      </c>
      <c r="AG58" s="360">
        <f t="shared" si="17"/>
        <v>0</v>
      </c>
    </row>
    <row r="59" spans="1:33" ht="12.75">
      <c r="A59" s="143" t="str">
        <f>CONCATENATE(Analyza!A54)</f>
        <v>43</v>
      </c>
      <c r="B59" s="125">
        <f>CONCATENATE(Analyza!B54)</f>
      </c>
      <c r="C59" s="349">
        <f>Analyza!C54</f>
        <v>0</v>
      </c>
      <c r="D59" s="350">
        <f>Analyza!D54</f>
        <v>0</v>
      </c>
      <c r="E59" s="361">
        <f>Neprofi!AW50</f>
        <v>0</v>
      </c>
      <c r="F59" s="125">
        <f t="shared" si="18"/>
        <v>0</v>
      </c>
      <c r="G59" s="125">
        <f t="shared" si="19"/>
        <v>0</v>
      </c>
      <c r="H59" s="352">
        <f t="shared" si="2"/>
      </c>
      <c r="I59" s="362">
        <f>'[1]Neprofi'!EX52</f>
        <v>0</v>
      </c>
      <c r="J59" s="354">
        <f t="shared" si="3"/>
        <v>0</v>
      </c>
      <c r="K59" s="355">
        <f t="shared" si="4"/>
      </c>
      <c r="L59" s="351">
        <f>Neprofi!D50</f>
        <v>0</v>
      </c>
      <c r="M59" s="356">
        <f>'[1]Neprofi'!U52</f>
        <v>0</v>
      </c>
      <c r="N59" s="215">
        <f t="shared" si="5"/>
        <v>0</v>
      </c>
      <c r="O59" s="355">
        <f t="shared" si="6"/>
      </c>
      <c r="P59" s="351">
        <f>'[1]Neprofi'!V52</f>
        <v>0</v>
      </c>
      <c r="Q59" s="357">
        <f t="shared" si="7"/>
        <v>0</v>
      </c>
      <c r="R59" s="355">
        <f t="shared" si="8"/>
      </c>
      <c r="S59" s="358">
        <f>'[1]Neprofi'!CA52</f>
        <v>0</v>
      </c>
      <c r="T59" s="118">
        <f>IF(Neprofi!AV50="",0,Neprofi!AV50)</f>
        <v>0</v>
      </c>
      <c r="U59" s="352">
        <f t="shared" si="9"/>
      </c>
      <c r="V59" s="358">
        <f>'[1]Neprofi'!CB52</f>
        <v>0</v>
      </c>
      <c r="W59" s="356">
        <f t="shared" si="20"/>
        <v>0</v>
      </c>
      <c r="X59" s="356">
        <f t="shared" si="21"/>
        <v>0</v>
      </c>
      <c r="Y59" s="355">
        <f t="shared" si="12"/>
      </c>
      <c r="Z59" s="351">
        <f>'[1]Neprofi'!CD52</f>
        <v>0</v>
      </c>
      <c r="AA59" s="356">
        <f t="shared" si="22"/>
        <v>0</v>
      </c>
      <c r="AB59" s="356">
        <f t="shared" si="23"/>
        <v>0</v>
      </c>
      <c r="AC59" s="359">
        <f t="shared" si="15"/>
      </c>
      <c r="AD59" s="117">
        <f>Neprofi!AX50</f>
        <v>0</v>
      </c>
      <c r="AE59" s="359">
        <f t="shared" si="16"/>
      </c>
      <c r="AF59" s="117">
        <f>Neprofi!AZ50</f>
        <v>0</v>
      </c>
      <c r="AG59" s="360">
        <f t="shared" si="17"/>
      </c>
    </row>
    <row r="60" spans="1:33" ht="12.75">
      <c r="A60" s="143" t="str">
        <f>CONCATENATE(Analyza!A55)</f>
        <v>44</v>
      </c>
      <c r="B60" s="125">
        <f>CONCATENATE(Analyza!B55)</f>
      </c>
      <c r="C60" s="349">
        <f>Analyza!C55</f>
        <v>0</v>
      </c>
      <c r="D60" s="350">
        <f>Analyza!D55</f>
        <v>0</v>
      </c>
      <c r="E60" s="361">
        <f>Neprofi!AW51</f>
        <v>0</v>
      </c>
      <c r="F60" s="125">
        <f t="shared" si="18"/>
        <v>0</v>
      </c>
      <c r="G60" s="125">
        <f t="shared" si="19"/>
        <v>0</v>
      </c>
      <c r="H60" s="352">
        <f t="shared" si="2"/>
      </c>
      <c r="I60" s="362">
        <f>'[1]Neprofi'!EX53</f>
        <v>0</v>
      </c>
      <c r="J60" s="354">
        <f t="shared" si="3"/>
        <v>0</v>
      </c>
      <c r="K60" s="355">
        <f t="shared" si="4"/>
      </c>
      <c r="L60" s="351">
        <f>Neprofi!D51</f>
        <v>0</v>
      </c>
      <c r="M60" s="356">
        <f>'[1]Neprofi'!U53</f>
        <v>0</v>
      </c>
      <c r="N60" s="215">
        <f t="shared" si="5"/>
        <v>0</v>
      </c>
      <c r="O60" s="355">
        <f t="shared" si="6"/>
      </c>
      <c r="P60" s="351">
        <f>'[1]Neprofi'!V53</f>
        <v>0</v>
      </c>
      <c r="Q60" s="357">
        <f t="shared" si="7"/>
        <v>0</v>
      </c>
      <c r="R60" s="355">
        <f t="shared" si="8"/>
      </c>
      <c r="S60" s="358">
        <f>'[1]Neprofi'!CA53</f>
        <v>0</v>
      </c>
      <c r="T60" s="118">
        <f>IF(Neprofi!AV51="",0,Neprofi!AV51)</f>
        <v>0</v>
      </c>
      <c r="U60" s="352">
        <f t="shared" si="9"/>
      </c>
      <c r="V60" s="358">
        <f>'[1]Neprofi'!CB53</f>
        <v>0</v>
      </c>
      <c r="W60" s="356">
        <f t="shared" si="20"/>
        <v>0</v>
      </c>
      <c r="X60" s="356">
        <f t="shared" si="21"/>
        <v>0</v>
      </c>
      <c r="Y60" s="355">
        <f t="shared" si="12"/>
      </c>
      <c r="Z60" s="351">
        <f>'[1]Neprofi'!CD53</f>
        <v>0</v>
      </c>
      <c r="AA60" s="356">
        <f t="shared" si="22"/>
        <v>0</v>
      </c>
      <c r="AB60" s="356">
        <f t="shared" si="23"/>
        <v>0</v>
      </c>
      <c r="AC60" s="359">
        <f t="shared" si="15"/>
      </c>
      <c r="AD60" s="117">
        <f>Neprofi!AX51</f>
        <v>0</v>
      </c>
      <c r="AE60" s="359">
        <f t="shared" si="16"/>
      </c>
      <c r="AF60" s="117">
        <f>Neprofi!AZ51</f>
        <v>0</v>
      </c>
      <c r="AG60" s="360">
        <f t="shared" si="17"/>
      </c>
    </row>
    <row r="61" spans="1:33" ht="12.75">
      <c r="A61" s="143" t="str">
        <f>CONCATENATE(Analyza!A56)</f>
        <v>45</v>
      </c>
      <c r="B61" s="125">
        <f>CONCATENATE(Analyza!B56)</f>
      </c>
      <c r="C61" s="349">
        <f>Analyza!C56</f>
        <v>0</v>
      </c>
      <c r="D61" s="350">
        <f>Analyza!D56</f>
        <v>0</v>
      </c>
      <c r="E61" s="361">
        <f>Neprofi!AW52</f>
        <v>0</v>
      </c>
      <c r="F61" s="125">
        <f t="shared" si="18"/>
        <v>0</v>
      </c>
      <c r="G61" s="125">
        <f t="shared" si="19"/>
        <v>0</v>
      </c>
      <c r="H61" s="352">
        <f t="shared" si="2"/>
      </c>
      <c r="I61" s="362">
        <f>'[1]Neprofi'!EX54</f>
        <v>0</v>
      </c>
      <c r="J61" s="354">
        <f t="shared" si="3"/>
        <v>0</v>
      </c>
      <c r="K61" s="355">
        <f t="shared" si="4"/>
      </c>
      <c r="L61" s="351">
        <f>Neprofi!D52</f>
        <v>0</v>
      </c>
      <c r="M61" s="356">
        <f>'[1]Neprofi'!U54</f>
        <v>0</v>
      </c>
      <c r="N61" s="215">
        <f t="shared" si="5"/>
        <v>0</v>
      </c>
      <c r="O61" s="355">
        <f t="shared" si="6"/>
      </c>
      <c r="P61" s="351">
        <f>'[1]Neprofi'!V54</f>
        <v>0</v>
      </c>
      <c r="Q61" s="357">
        <f t="shared" si="7"/>
        <v>0</v>
      </c>
      <c r="R61" s="355">
        <f t="shared" si="8"/>
      </c>
      <c r="S61" s="358">
        <f>'[1]Neprofi'!CA54</f>
        <v>0</v>
      </c>
      <c r="T61" s="118">
        <f>IF(Neprofi!AV52="",0,Neprofi!AV52)</f>
        <v>0</v>
      </c>
      <c r="U61" s="352">
        <f t="shared" si="9"/>
      </c>
      <c r="V61" s="358">
        <f>'[1]Neprofi'!CB54</f>
        <v>0</v>
      </c>
      <c r="W61" s="356">
        <f t="shared" si="20"/>
        <v>0</v>
      </c>
      <c r="X61" s="356">
        <f t="shared" si="21"/>
        <v>0</v>
      </c>
      <c r="Y61" s="355">
        <f t="shared" si="12"/>
      </c>
      <c r="Z61" s="351">
        <f>'[1]Neprofi'!CD54</f>
        <v>0</v>
      </c>
      <c r="AA61" s="356">
        <f t="shared" si="22"/>
        <v>0</v>
      </c>
      <c r="AB61" s="356">
        <f t="shared" si="23"/>
        <v>0</v>
      </c>
      <c r="AC61" s="359">
        <f t="shared" si="15"/>
      </c>
      <c r="AD61" s="117">
        <f>Neprofi!AX52</f>
        <v>0</v>
      </c>
      <c r="AE61" s="359">
        <f t="shared" si="16"/>
      </c>
      <c r="AF61" s="117">
        <f>Neprofi!AZ52</f>
        <v>0</v>
      </c>
      <c r="AG61" s="360">
        <f t="shared" si="17"/>
      </c>
    </row>
    <row r="62" spans="1:33" ht="12.75">
      <c r="A62" s="143" t="str">
        <f>CONCATENATE(Analyza!A57)</f>
        <v>46</v>
      </c>
      <c r="B62" s="125">
        <f>CONCATENATE(Analyza!B57)</f>
      </c>
      <c r="C62" s="349">
        <f>Analyza!C57</f>
        <v>0</v>
      </c>
      <c r="D62" s="350">
        <f>Analyza!D57</f>
        <v>0</v>
      </c>
      <c r="E62" s="361">
        <f>Neprofi!AW53</f>
        <v>0</v>
      </c>
      <c r="F62" s="125">
        <f t="shared" si="18"/>
        <v>0</v>
      </c>
      <c r="G62" s="125">
        <f t="shared" si="19"/>
        <v>0</v>
      </c>
      <c r="H62" s="352">
        <f t="shared" si="2"/>
      </c>
      <c r="I62" s="362">
        <f>'[1]Neprofi'!EX55</f>
        <v>0</v>
      </c>
      <c r="J62" s="354">
        <f t="shared" si="3"/>
        <v>0</v>
      </c>
      <c r="K62" s="355">
        <f t="shared" si="4"/>
      </c>
      <c r="L62" s="351">
        <f>Neprofi!D53</f>
        <v>0</v>
      </c>
      <c r="M62" s="356">
        <f>'[1]Neprofi'!U55</f>
        <v>0</v>
      </c>
      <c r="N62" s="215">
        <f t="shared" si="5"/>
        <v>0</v>
      </c>
      <c r="O62" s="355">
        <f t="shared" si="6"/>
      </c>
      <c r="P62" s="351">
        <f>'[1]Neprofi'!V55</f>
        <v>0</v>
      </c>
      <c r="Q62" s="357">
        <f t="shared" si="7"/>
        <v>0</v>
      </c>
      <c r="R62" s="355">
        <f t="shared" si="8"/>
      </c>
      <c r="S62" s="358">
        <f>'[1]Neprofi'!CA55</f>
        <v>0</v>
      </c>
      <c r="T62" s="118">
        <f>IF(Neprofi!AV53="",0,Neprofi!AV53)</f>
        <v>0</v>
      </c>
      <c r="U62" s="352">
        <f t="shared" si="9"/>
      </c>
      <c r="V62" s="358">
        <f>'[1]Neprofi'!CB55</f>
        <v>0</v>
      </c>
      <c r="W62" s="356">
        <f t="shared" si="20"/>
        <v>0</v>
      </c>
      <c r="X62" s="356">
        <f t="shared" si="21"/>
        <v>0</v>
      </c>
      <c r="Y62" s="355">
        <f t="shared" si="12"/>
      </c>
      <c r="Z62" s="351">
        <f>'[1]Neprofi'!CD55</f>
        <v>0</v>
      </c>
      <c r="AA62" s="356">
        <f t="shared" si="22"/>
        <v>0</v>
      </c>
      <c r="AB62" s="356">
        <f t="shared" si="23"/>
        <v>0</v>
      </c>
      <c r="AC62" s="359">
        <f t="shared" si="15"/>
      </c>
      <c r="AD62" s="117">
        <f>Neprofi!AX53</f>
        <v>0</v>
      </c>
      <c r="AE62" s="359">
        <f t="shared" si="16"/>
      </c>
      <c r="AF62" s="117">
        <f>Neprofi!AZ53</f>
        <v>0</v>
      </c>
      <c r="AG62" s="360">
        <f t="shared" si="17"/>
      </c>
    </row>
    <row r="63" spans="1:33" ht="12.75">
      <c r="A63" s="143" t="str">
        <f>CONCATENATE(Analyza!A58)</f>
        <v>47</v>
      </c>
      <c r="B63" s="125">
        <f>CONCATENATE(Analyza!B58)</f>
      </c>
      <c r="C63" s="349">
        <f>Analyza!C58</f>
        <v>0</v>
      </c>
      <c r="D63" s="350">
        <f>Analyza!D58</f>
        <v>0</v>
      </c>
      <c r="E63" s="361">
        <f>Neprofi!AW54</f>
        <v>0</v>
      </c>
      <c r="F63" s="125">
        <f t="shared" si="18"/>
        <v>0</v>
      </c>
      <c r="G63" s="125">
        <f t="shared" si="19"/>
        <v>0</v>
      </c>
      <c r="H63" s="352">
        <f t="shared" si="2"/>
      </c>
      <c r="I63" s="362">
        <f>'[1]Neprofi'!EX56</f>
        <v>0</v>
      </c>
      <c r="J63" s="354">
        <f t="shared" si="3"/>
        <v>0</v>
      </c>
      <c r="K63" s="355">
        <f t="shared" si="4"/>
      </c>
      <c r="L63" s="351">
        <f>Neprofi!D54</f>
        <v>0</v>
      </c>
      <c r="M63" s="356">
        <f>'[1]Neprofi'!U56</f>
        <v>0</v>
      </c>
      <c r="N63" s="215">
        <f t="shared" si="5"/>
        <v>0</v>
      </c>
      <c r="O63" s="355">
        <f t="shared" si="6"/>
      </c>
      <c r="P63" s="351">
        <f>'[1]Neprofi'!V56</f>
        <v>0</v>
      </c>
      <c r="Q63" s="357">
        <f t="shared" si="7"/>
        <v>0</v>
      </c>
      <c r="R63" s="355">
        <f t="shared" si="8"/>
      </c>
      <c r="S63" s="358">
        <f>'[1]Neprofi'!CA56</f>
        <v>0</v>
      </c>
      <c r="T63" s="118">
        <f>IF(Neprofi!AV54="",0,Neprofi!AV54)</f>
        <v>0</v>
      </c>
      <c r="U63" s="352">
        <f t="shared" si="9"/>
      </c>
      <c r="V63" s="358">
        <f>'[1]Neprofi'!CB56</f>
        <v>0</v>
      </c>
      <c r="W63" s="356">
        <f t="shared" si="20"/>
        <v>0</v>
      </c>
      <c r="X63" s="356">
        <f t="shared" si="21"/>
        <v>0</v>
      </c>
      <c r="Y63" s="355">
        <f t="shared" si="12"/>
      </c>
      <c r="Z63" s="351">
        <f>'[1]Neprofi'!CD56</f>
        <v>0</v>
      </c>
      <c r="AA63" s="356">
        <f t="shared" si="22"/>
        <v>0</v>
      </c>
      <c r="AB63" s="356">
        <f t="shared" si="23"/>
        <v>0</v>
      </c>
      <c r="AC63" s="359">
        <f t="shared" si="15"/>
      </c>
      <c r="AD63" s="117">
        <f>Neprofi!AX54</f>
        <v>0</v>
      </c>
      <c r="AE63" s="359">
        <f t="shared" si="16"/>
      </c>
      <c r="AF63" s="117">
        <f>Neprofi!AZ54</f>
        <v>0</v>
      </c>
      <c r="AG63" s="360">
        <f t="shared" si="17"/>
      </c>
    </row>
    <row r="64" spans="1:33" ht="12.75">
      <c r="A64" s="143" t="str">
        <f>CONCATENATE(Analyza!A59)</f>
        <v>48</v>
      </c>
      <c r="B64" s="125">
        <f>CONCATENATE(Analyza!B59)</f>
      </c>
      <c r="C64" s="349">
        <f>Analyza!C59</f>
        <v>0</v>
      </c>
      <c r="D64" s="350">
        <f>Analyza!D59</f>
        <v>0</v>
      </c>
      <c r="E64" s="361">
        <f>Neprofi!AW55</f>
        <v>0</v>
      </c>
      <c r="F64" s="125">
        <f t="shared" si="18"/>
        <v>0</v>
      </c>
      <c r="G64" s="125">
        <f t="shared" si="19"/>
        <v>0</v>
      </c>
      <c r="H64" s="352">
        <f t="shared" si="2"/>
      </c>
      <c r="I64" s="362">
        <f>'[1]Neprofi'!EX57</f>
        <v>0</v>
      </c>
      <c r="J64" s="354">
        <f t="shared" si="3"/>
        <v>0</v>
      </c>
      <c r="K64" s="355">
        <f t="shared" si="4"/>
      </c>
      <c r="L64" s="351">
        <f>Neprofi!D55</f>
        <v>0</v>
      </c>
      <c r="M64" s="356">
        <f>'[1]Neprofi'!U57</f>
        <v>0</v>
      </c>
      <c r="N64" s="215">
        <f t="shared" si="5"/>
        <v>0</v>
      </c>
      <c r="O64" s="355">
        <f t="shared" si="6"/>
      </c>
      <c r="P64" s="351">
        <f>'[1]Neprofi'!V57</f>
        <v>0</v>
      </c>
      <c r="Q64" s="357">
        <f t="shared" si="7"/>
        <v>0</v>
      </c>
      <c r="R64" s="355">
        <f t="shared" si="8"/>
      </c>
      <c r="S64" s="358">
        <f>'[1]Neprofi'!CA57</f>
        <v>0</v>
      </c>
      <c r="T64" s="118">
        <f>IF(Neprofi!AV55="",0,Neprofi!AV55)</f>
        <v>0</v>
      </c>
      <c r="U64" s="352">
        <f t="shared" si="9"/>
      </c>
      <c r="V64" s="358">
        <f>'[1]Neprofi'!CB57</f>
        <v>0</v>
      </c>
      <c r="W64" s="356">
        <f t="shared" si="20"/>
        <v>0</v>
      </c>
      <c r="X64" s="356">
        <f t="shared" si="21"/>
        <v>0</v>
      </c>
      <c r="Y64" s="355">
        <f t="shared" si="12"/>
      </c>
      <c r="Z64" s="351">
        <f>'[1]Neprofi'!CD57</f>
        <v>0</v>
      </c>
      <c r="AA64" s="356">
        <f t="shared" si="22"/>
        <v>0</v>
      </c>
      <c r="AB64" s="356">
        <f t="shared" si="23"/>
        <v>0</v>
      </c>
      <c r="AC64" s="359">
        <f t="shared" si="15"/>
      </c>
      <c r="AD64" s="117">
        <f>Neprofi!AX55</f>
        <v>0</v>
      </c>
      <c r="AE64" s="359">
        <f t="shared" si="16"/>
      </c>
      <c r="AF64" s="117">
        <f>Neprofi!AZ55</f>
        <v>0</v>
      </c>
      <c r="AG64" s="360">
        <f t="shared" si="17"/>
      </c>
    </row>
    <row r="65" spans="1:33" ht="12.75">
      <c r="A65" s="143" t="str">
        <f>CONCATENATE(Analyza!A60)</f>
        <v>49</v>
      </c>
      <c r="B65" s="125">
        <f>CONCATENATE(Analyza!B60)</f>
      </c>
      <c r="C65" s="349">
        <f>Analyza!C60</f>
        <v>0</v>
      </c>
      <c r="D65" s="350">
        <f>Analyza!D60</f>
        <v>0</v>
      </c>
      <c r="E65" s="361">
        <f>Neprofi!AW56</f>
        <v>0</v>
      </c>
      <c r="F65" s="125">
        <f t="shared" si="18"/>
        <v>0</v>
      </c>
      <c r="G65" s="125">
        <f t="shared" si="19"/>
        <v>0</v>
      </c>
      <c r="H65" s="352">
        <f t="shared" si="2"/>
      </c>
      <c r="I65" s="362">
        <f>'[1]Neprofi'!EX58</f>
        <v>0</v>
      </c>
      <c r="J65" s="354">
        <f t="shared" si="3"/>
        <v>0</v>
      </c>
      <c r="K65" s="355">
        <f t="shared" si="4"/>
      </c>
      <c r="L65" s="351">
        <f>Neprofi!D56</f>
        <v>0</v>
      </c>
      <c r="M65" s="356">
        <f>'[1]Neprofi'!U58</f>
        <v>0</v>
      </c>
      <c r="N65" s="215">
        <f t="shared" si="5"/>
        <v>0</v>
      </c>
      <c r="O65" s="355">
        <f t="shared" si="6"/>
      </c>
      <c r="P65" s="351">
        <f>'[1]Neprofi'!V58</f>
        <v>0</v>
      </c>
      <c r="Q65" s="357">
        <f t="shared" si="7"/>
        <v>0</v>
      </c>
      <c r="R65" s="355">
        <f t="shared" si="8"/>
      </c>
      <c r="S65" s="358">
        <f>'[1]Neprofi'!CA58</f>
        <v>0</v>
      </c>
      <c r="T65" s="118">
        <f>IF(Neprofi!AV56="",0,Neprofi!AV56)</f>
        <v>0</v>
      </c>
      <c r="U65" s="352">
        <f t="shared" si="9"/>
      </c>
      <c r="V65" s="358">
        <f>'[1]Neprofi'!CB58</f>
        <v>0</v>
      </c>
      <c r="W65" s="356">
        <f t="shared" si="20"/>
        <v>0</v>
      </c>
      <c r="X65" s="356">
        <f t="shared" si="21"/>
        <v>0</v>
      </c>
      <c r="Y65" s="355">
        <f t="shared" si="12"/>
      </c>
      <c r="Z65" s="351">
        <f>'[1]Neprofi'!CD58</f>
        <v>0</v>
      </c>
      <c r="AA65" s="356">
        <f t="shared" si="22"/>
        <v>0</v>
      </c>
      <c r="AB65" s="356">
        <f t="shared" si="23"/>
        <v>0</v>
      </c>
      <c r="AC65" s="359">
        <f t="shared" si="15"/>
      </c>
      <c r="AD65" s="117">
        <f>Neprofi!AX56</f>
        <v>0</v>
      </c>
      <c r="AE65" s="359">
        <f t="shared" si="16"/>
      </c>
      <c r="AF65" s="117">
        <f>Neprofi!AZ56</f>
        <v>0</v>
      </c>
      <c r="AG65" s="360">
        <f t="shared" si="17"/>
      </c>
    </row>
    <row r="66" spans="1:33" ht="12.75">
      <c r="A66" s="143" t="str">
        <f>CONCATENATE(Analyza!A61)</f>
        <v>50</v>
      </c>
      <c r="B66" s="125">
        <f>CONCATENATE(Analyza!B61)</f>
      </c>
      <c r="C66" s="349">
        <f>Analyza!C61</f>
        <v>0</v>
      </c>
      <c r="D66" s="350">
        <f>Analyza!D61</f>
        <v>0</v>
      </c>
      <c r="E66" s="361">
        <f>Neprofi!AW57</f>
        <v>0</v>
      </c>
      <c r="F66" s="125">
        <f t="shared" si="18"/>
        <v>0</v>
      </c>
      <c r="G66" s="125">
        <f t="shared" si="19"/>
        <v>0</v>
      </c>
      <c r="H66" s="352">
        <f t="shared" si="2"/>
      </c>
      <c r="I66" s="362">
        <f>'[1]Neprofi'!EX59</f>
        <v>0</v>
      </c>
      <c r="J66" s="354">
        <f t="shared" si="3"/>
        <v>0</v>
      </c>
      <c r="K66" s="355">
        <f t="shared" si="4"/>
      </c>
      <c r="L66" s="351">
        <f>Neprofi!D57</f>
        <v>0</v>
      </c>
      <c r="M66" s="356">
        <f>'[1]Neprofi'!U59</f>
        <v>0</v>
      </c>
      <c r="N66" s="215">
        <f t="shared" si="5"/>
        <v>0</v>
      </c>
      <c r="O66" s="355">
        <f t="shared" si="6"/>
      </c>
      <c r="P66" s="351">
        <f>'[1]Neprofi'!V59</f>
        <v>0</v>
      </c>
      <c r="Q66" s="357">
        <f t="shared" si="7"/>
        <v>0</v>
      </c>
      <c r="R66" s="355">
        <f t="shared" si="8"/>
      </c>
      <c r="S66" s="358">
        <f>'[1]Neprofi'!CA59</f>
        <v>0</v>
      </c>
      <c r="T66" s="118">
        <f>IF(Neprofi!AV57="",0,Neprofi!AV57)</f>
        <v>0</v>
      </c>
      <c r="U66" s="352">
        <f t="shared" si="9"/>
      </c>
      <c r="V66" s="358">
        <f>'[1]Neprofi'!CB59</f>
        <v>0</v>
      </c>
      <c r="W66" s="356">
        <f t="shared" si="20"/>
        <v>0</v>
      </c>
      <c r="X66" s="356">
        <f t="shared" si="21"/>
        <v>0</v>
      </c>
      <c r="Y66" s="355">
        <f t="shared" si="12"/>
      </c>
      <c r="Z66" s="351">
        <f>'[1]Neprofi'!CD59</f>
        <v>0</v>
      </c>
      <c r="AA66" s="356">
        <f t="shared" si="22"/>
        <v>0</v>
      </c>
      <c r="AB66" s="356">
        <f t="shared" si="23"/>
        <v>0</v>
      </c>
      <c r="AC66" s="359">
        <f t="shared" si="15"/>
      </c>
      <c r="AD66" s="117">
        <f>Neprofi!AX57</f>
        <v>0</v>
      </c>
      <c r="AE66" s="359">
        <f t="shared" si="16"/>
      </c>
      <c r="AF66" s="117">
        <f>Neprofi!AZ57</f>
        <v>0</v>
      </c>
      <c r="AG66" s="360">
        <f t="shared" si="17"/>
      </c>
    </row>
    <row r="67" spans="1:33" ht="12.75">
      <c r="A67" s="143" t="str">
        <f>CONCATENATE(Analyza!A62)</f>
        <v>51</v>
      </c>
      <c r="B67" s="125">
        <f>CONCATENATE(Analyza!B62)</f>
      </c>
      <c r="C67" s="349">
        <f>Analyza!C62</f>
        <v>0</v>
      </c>
      <c r="D67" s="350">
        <f>Analyza!D62</f>
        <v>0</v>
      </c>
      <c r="E67" s="361">
        <f>Neprofi!AW58</f>
        <v>0</v>
      </c>
      <c r="F67" s="125">
        <f t="shared" si="18"/>
        <v>0</v>
      </c>
      <c r="G67" s="125">
        <f t="shared" si="19"/>
        <v>0</v>
      </c>
      <c r="H67" s="352">
        <f t="shared" si="2"/>
      </c>
      <c r="I67" s="362">
        <f>'[1]Neprofi'!EX60</f>
        <v>0</v>
      </c>
      <c r="J67" s="354">
        <f t="shared" si="3"/>
        <v>0</v>
      </c>
      <c r="K67" s="355">
        <f t="shared" si="4"/>
      </c>
      <c r="L67" s="351">
        <f>Neprofi!D58</f>
        <v>0</v>
      </c>
      <c r="M67" s="356">
        <f>'[1]Neprofi'!U60</f>
        <v>0</v>
      </c>
      <c r="N67" s="215">
        <f t="shared" si="5"/>
        <v>0</v>
      </c>
      <c r="O67" s="355">
        <f t="shared" si="6"/>
      </c>
      <c r="P67" s="351">
        <f>'[1]Neprofi'!V60</f>
        <v>0</v>
      </c>
      <c r="Q67" s="357">
        <f t="shared" si="7"/>
        <v>0</v>
      </c>
      <c r="R67" s="355">
        <f t="shared" si="8"/>
      </c>
      <c r="S67" s="358">
        <f>'[1]Neprofi'!CA60</f>
        <v>0</v>
      </c>
      <c r="T67" s="118">
        <f>IF(Neprofi!AV58="",0,Neprofi!AV58)</f>
        <v>0</v>
      </c>
      <c r="U67" s="352">
        <f t="shared" si="9"/>
      </c>
      <c r="V67" s="358">
        <f>'[1]Neprofi'!CB60</f>
        <v>0</v>
      </c>
      <c r="W67" s="356">
        <f t="shared" si="20"/>
        <v>0</v>
      </c>
      <c r="X67" s="356">
        <f t="shared" si="21"/>
        <v>0</v>
      </c>
      <c r="Y67" s="355">
        <f t="shared" si="12"/>
      </c>
      <c r="Z67" s="351">
        <f>'[1]Neprofi'!CD60</f>
        <v>0</v>
      </c>
      <c r="AA67" s="356">
        <f t="shared" si="22"/>
        <v>0</v>
      </c>
      <c r="AB67" s="356">
        <f t="shared" si="23"/>
        <v>0</v>
      </c>
      <c r="AC67" s="359">
        <f t="shared" si="15"/>
      </c>
      <c r="AD67" s="117">
        <f>Neprofi!AX58</f>
        <v>0</v>
      </c>
      <c r="AE67" s="359">
        <f t="shared" si="16"/>
      </c>
      <c r="AF67" s="117">
        <f>Neprofi!AZ58</f>
        <v>0</v>
      </c>
      <c r="AG67" s="360">
        <f t="shared" si="17"/>
      </c>
    </row>
    <row r="68" spans="1:33" ht="12.75">
      <c r="A68" s="143" t="str">
        <f>CONCATENATE(Analyza!A63)</f>
        <v>52</v>
      </c>
      <c r="B68" s="125">
        <f>CONCATENATE(Analyza!B63)</f>
      </c>
      <c r="C68" s="349">
        <f>Analyza!C63</f>
        <v>0</v>
      </c>
      <c r="D68" s="350">
        <f>Analyza!D63</f>
        <v>0</v>
      </c>
      <c r="E68" s="361">
        <f>Neprofi!AW59</f>
        <v>0</v>
      </c>
      <c r="F68" s="125">
        <f t="shared" si="18"/>
        <v>0</v>
      </c>
      <c r="G68" s="125">
        <f t="shared" si="19"/>
        <v>0</v>
      </c>
      <c r="H68" s="352">
        <f t="shared" si="2"/>
      </c>
      <c r="I68" s="362">
        <f>'[1]Neprofi'!EX61</f>
        <v>0</v>
      </c>
      <c r="J68" s="354">
        <f t="shared" si="3"/>
        <v>0</v>
      </c>
      <c r="K68" s="355">
        <f t="shared" si="4"/>
      </c>
      <c r="L68" s="351">
        <f>Neprofi!D59</f>
        <v>0</v>
      </c>
      <c r="M68" s="356">
        <f>'[1]Neprofi'!U61</f>
        <v>0</v>
      </c>
      <c r="N68" s="215">
        <f t="shared" si="5"/>
        <v>0</v>
      </c>
      <c r="O68" s="355">
        <f t="shared" si="6"/>
      </c>
      <c r="P68" s="351">
        <f>'[1]Neprofi'!V61</f>
        <v>0</v>
      </c>
      <c r="Q68" s="357">
        <f t="shared" si="7"/>
        <v>0</v>
      </c>
      <c r="R68" s="355">
        <f t="shared" si="8"/>
      </c>
      <c r="S68" s="358">
        <f>'[1]Neprofi'!CA61</f>
        <v>0</v>
      </c>
      <c r="T68" s="118">
        <f>IF(Neprofi!AV59="",0,Neprofi!AV59)</f>
        <v>0</v>
      </c>
      <c r="U68" s="352">
        <f t="shared" si="9"/>
      </c>
      <c r="V68" s="358">
        <f>'[1]Neprofi'!CB61</f>
        <v>0</v>
      </c>
      <c r="W68" s="356">
        <f t="shared" si="20"/>
        <v>0</v>
      </c>
      <c r="X68" s="356">
        <f t="shared" si="21"/>
        <v>0</v>
      </c>
      <c r="Y68" s="355">
        <f t="shared" si="12"/>
      </c>
      <c r="Z68" s="351">
        <f>'[1]Neprofi'!CD61</f>
        <v>0</v>
      </c>
      <c r="AA68" s="356">
        <f t="shared" si="22"/>
        <v>0</v>
      </c>
      <c r="AB68" s="356">
        <f t="shared" si="23"/>
        <v>0</v>
      </c>
      <c r="AC68" s="359">
        <f t="shared" si="15"/>
      </c>
      <c r="AD68" s="117">
        <f>Neprofi!AX59</f>
        <v>0</v>
      </c>
      <c r="AE68" s="359">
        <f t="shared" si="16"/>
      </c>
      <c r="AF68" s="117">
        <f>Neprofi!AZ59</f>
        <v>0</v>
      </c>
      <c r="AG68" s="360">
        <f t="shared" si="17"/>
      </c>
    </row>
    <row r="69" spans="1:33" ht="12.75">
      <c r="A69" s="143" t="str">
        <f>CONCATENATE(Analyza!A64)</f>
        <v>53</v>
      </c>
      <c r="B69" s="125">
        <f>CONCATENATE(Analyza!B64)</f>
      </c>
      <c r="C69" s="349">
        <f>Analyza!C64</f>
        <v>0</v>
      </c>
      <c r="D69" s="350">
        <f>Analyza!D64</f>
        <v>0</v>
      </c>
      <c r="E69" s="361">
        <f>Neprofi!AW60</f>
        <v>0</v>
      </c>
      <c r="F69" s="125">
        <f t="shared" si="18"/>
        <v>0</v>
      </c>
      <c r="G69" s="125">
        <f t="shared" si="19"/>
        <v>0</v>
      </c>
      <c r="H69" s="352">
        <f t="shared" si="2"/>
      </c>
      <c r="I69" s="362">
        <f>'[1]Neprofi'!EX62</f>
        <v>0</v>
      </c>
      <c r="J69" s="354">
        <f t="shared" si="3"/>
        <v>0</v>
      </c>
      <c r="K69" s="355">
        <f t="shared" si="4"/>
      </c>
      <c r="L69" s="351">
        <f>Neprofi!D60</f>
        <v>0</v>
      </c>
      <c r="M69" s="356">
        <f>'[1]Neprofi'!U62</f>
        <v>0</v>
      </c>
      <c r="N69" s="215">
        <f t="shared" si="5"/>
        <v>0</v>
      </c>
      <c r="O69" s="355">
        <f t="shared" si="6"/>
      </c>
      <c r="P69" s="351">
        <f>'[1]Neprofi'!V62</f>
        <v>0</v>
      </c>
      <c r="Q69" s="357">
        <f t="shared" si="7"/>
        <v>0</v>
      </c>
      <c r="R69" s="355">
        <f t="shared" si="8"/>
      </c>
      <c r="S69" s="358">
        <f>'[1]Neprofi'!CA62</f>
        <v>0</v>
      </c>
      <c r="T69" s="118">
        <f>IF(Neprofi!AV60="",0,Neprofi!AV60)</f>
        <v>0</v>
      </c>
      <c r="U69" s="352">
        <f t="shared" si="9"/>
      </c>
      <c r="V69" s="358">
        <f>'[1]Neprofi'!CB62</f>
        <v>0</v>
      </c>
      <c r="W69" s="356">
        <f t="shared" si="20"/>
        <v>0</v>
      </c>
      <c r="X69" s="356">
        <f t="shared" si="21"/>
        <v>0</v>
      </c>
      <c r="Y69" s="355">
        <f t="shared" si="12"/>
      </c>
      <c r="Z69" s="351">
        <f>'[1]Neprofi'!CD62</f>
        <v>0</v>
      </c>
      <c r="AA69" s="356">
        <f t="shared" si="22"/>
        <v>0</v>
      </c>
      <c r="AB69" s="356">
        <f t="shared" si="23"/>
        <v>0</v>
      </c>
      <c r="AC69" s="359">
        <f t="shared" si="15"/>
      </c>
      <c r="AD69" s="117">
        <f>Neprofi!AX60</f>
        <v>0</v>
      </c>
      <c r="AE69" s="359">
        <f t="shared" si="16"/>
      </c>
      <c r="AF69" s="117">
        <f>Neprofi!AZ60</f>
        <v>0</v>
      </c>
      <c r="AG69" s="360">
        <f t="shared" si="17"/>
      </c>
    </row>
    <row r="70" spans="1:33" ht="12.75">
      <c r="A70" s="143" t="str">
        <f>CONCATENATE(Analyza!A65)</f>
        <v>54</v>
      </c>
      <c r="B70" s="125">
        <f>CONCATENATE(Analyza!B65)</f>
      </c>
      <c r="C70" s="349">
        <f>Analyza!C65</f>
        <v>0</v>
      </c>
      <c r="D70" s="350">
        <f>Analyza!D65</f>
        <v>0</v>
      </c>
      <c r="E70" s="361">
        <f>Neprofi!AW61</f>
        <v>0</v>
      </c>
      <c r="F70" s="125">
        <f t="shared" si="18"/>
        <v>0</v>
      </c>
      <c r="G70" s="125">
        <f t="shared" si="19"/>
        <v>0</v>
      </c>
      <c r="H70" s="352">
        <f t="shared" si="2"/>
      </c>
      <c r="I70" s="362">
        <f>'[1]Neprofi'!EX63</f>
        <v>0</v>
      </c>
      <c r="J70" s="354">
        <f t="shared" si="3"/>
        <v>0</v>
      </c>
      <c r="K70" s="355">
        <f t="shared" si="4"/>
      </c>
      <c r="L70" s="351">
        <f>Neprofi!D61</f>
        <v>0</v>
      </c>
      <c r="M70" s="356">
        <f>'[1]Neprofi'!U63</f>
        <v>0</v>
      </c>
      <c r="N70" s="215">
        <f t="shared" si="5"/>
        <v>0</v>
      </c>
      <c r="O70" s="355">
        <f t="shared" si="6"/>
      </c>
      <c r="P70" s="351">
        <f>'[1]Neprofi'!V63</f>
        <v>0</v>
      </c>
      <c r="Q70" s="357">
        <f t="shared" si="7"/>
        <v>0</v>
      </c>
      <c r="R70" s="355">
        <f t="shared" si="8"/>
      </c>
      <c r="S70" s="358">
        <f>'[1]Neprofi'!CA63</f>
        <v>0</v>
      </c>
      <c r="T70" s="118">
        <f>IF(Neprofi!AV61="",0,Neprofi!AV61)</f>
        <v>0</v>
      </c>
      <c r="U70" s="352">
        <f t="shared" si="9"/>
      </c>
      <c r="V70" s="358">
        <f>'[1]Neprofi'!CB63</f>
        <v>0</v>
      </c>
      <c r="W70" s="356">
        <f t="shared" si="20"/>
        <v>0</v>
      </c>
      <c r="X70" s="356">
        <f t="shared" si="21"/>
        <v>0</v>
      </c>
      <c r="Y70" s="355">
        <f t="shared" si="12"/>
      </c>
      <c r="Z70" s="351">
        <f>'[1]Neprofi'!CD63</f>
        <v>0</v>
      </c>
      <c r="AA70" s="356">
        <f t="shared" si="22"/>
        <v>0</v>
      </c>
      <c r="AB70" s="356">
        <f t="shared" si="23"/>
        <v>0</v>
      </c>
      <c r="AC70" s="359">
        <f t="shared" si="15"/>
      </c>
      <c r="AD70" s="117">
        <f>Neprofi!AX61</f>
        <v>0</v>
      </c>
      <c r="AE70" s="359">
        <f t="shared" si="16"/>
      </c>
      <c r="AF70" s="117">
        <f>Neprofi!AZ61</f>
        <v>0</v>
      </c>
      <c r="AG70" s="360">
        <f t="shared" si="17"/>
      </c>
    </row>
    <row r="71" spans="1:33" ht="12.75">
      <c r="A71" s="143" t="str">
        <f>CONCATENATE(Analyza!A66)</f>
        <v>55</v>
      </c>
      <c r="B71" s="125">
        <f>CONCATENATE(Analyza!B66)</f>
      </c>
      <c r="C71" s="349">
        <f>Analyza!C66</f>
        <v>0</v>
      </c>
      <c r="D71" s="350">
        <f>Analyza!D66</f>
        <v>0</v>
      </c>
      <c r="E71" s="361">
        <f>Neprofi!AW62</f>
        <v>0</v>
      </c>
      <c r="F71" s="125">
        <f t="shared" si="18"/>
        <v>0</v>
      </c>
      <c r="G71" s="125">
        <f t="shared" si="19"/>
        <v>0</v>
      </c>
      <c r="H71" s="352">
        <f t="shared" si="2"/>
      </c>
      <c r="I71" s="362">
        <f>'[1]Neprofi'!EX64</f>
        <v>0</v>
      </c>
      <c r="J71" s="354">
        <f t="shared" si="3"/>
        <v>0</v>
      </c>
      <c r="K71" s="355">
        <f t="shared" si="4"/>
      </c>
      <c r="L71" s="351">
        <f>Neprofi!D62</f>
        <v>0</v>
      </c>
      <c r="M71" s="356">
        <f>'[1]Neprofi'!U64</f>
        <v>0</v>
      </c>
      <c r="N71" s="215">
        <f t="shared" si="5"/>
        <v>0</v>
      </c>
      <c r="O71" s="355">
        <f t="shared" si="6"/>
      </c>
      <c r="P71" s="351">
        <f>'[1]Neprofi'!V64</f>
        <v>0</v>
      </c>
      <c r="Q71" s="357">
        <f t="shared" si="7"/>
        <v>0</v>
      </c>
      <c r="R71" s="355">
        <f t="shared" si="8"/>
      </c>
      <c r="S71" s="358">
        <f>'[1]Neprofi'!CA64</f>
        <v>0</v>
      </c>
      <c r="T71" s="118">
        <f>IF(Neprofi!AV62="",0,Neprofi!AV62)</f>
        <v>0</v>
      </c>
      <c r="U71" s="352">
        <f t="shared" si="9"/>
      </c>
      <c r="V71" s="358">
        <f>'[1]Neprofi'!CB64</f>
        <v>0</v>
      </c>
      <c r="W71" s="356">
        <f t="shared" si="20"/>
        <v>0</v>
      </c>
      <c r="X71" s="356">
        <f t="shared" si="21"/>
        <v>0</v>
      </c>
      <c r="Y71" s="355">
        <f t="shared" si="12"/>
      </c>
      <c r="Z71" s="351">
        <f>'[1]Neprofi'!CD64</f>
        <v>0</v>
      </c>
      <c r="AA71" s="356">
        <f t="shared" si="22"/>
        <v>0</v>
      </c>
      <c r="AB71" s="356">
        <f t="shared" si="23"/>
        <v>0</v>
      </c>
      <c r="AC71" s="359">
        <f t="shared" si="15"/>
      </c>
      <c r="AD71" s="117">
        <f>Neprofi!AX62</f>
        <v>0</v>
      </c>
      <c r="AE71" s="359">
        <f t="shared" si="16"/>
      </c>
      <c r="AF71" s="117">
        <f>Neprofi!AZ62</f>
        <v>0</v>
      </c>
      <c r="AG71" s="360">
        <f t="shared" si="17"/>
      </c>
    </row>
    <row r="72" spans="1:33" ht="12.75">
      <c r="A72" s="143" t="str">
        <f>CONCATENATE(Analyza!A67)</f>
        <v>56</v>
      </c>
      <c r="B72" s="125">
        <f>CONCATENATE(Analyza!B67)</f>
      </c>
      <c r="C72" s="349">
        <f>Analyza!C67</f>
        <v>0</v>
      </c>
      <c r="D72" s="350">
        <f>Analyza!D67</f>
        <v>0</v>
      </c>
      <c r="E72" s="361">
        <f>Neprofi!AW63</f>
        <v>0</v>
      </c>
      <c r="F72" s="125">
        <f t="shared" si="18"/>
        <v>0</v>
      </c>
      <c r="G72" s="125">
        <f t="shared" si="19"/>
        <v>0</v>
      </c>
      <c r="H72" s="352">
        <f t="shared" si="2"/>
      </c>
      <c r="I72" s="362">
        <f>'[1]Neprofi'!EX65</f>
        <v>0</v>
      </c>
      <c r="J72" s="354">
        <f t="shared" si="3"/>
        <v>0</v>
      </c>
      <c r="K72" s="355">
        <f t="shared" si="4"/>
      </c>
      <c r="L72" s="351">
        <f>Neprofi!D63</f>
        <v>0</v>
      </c>
      <c r="M72" s="356">
        <f>'[1]Neprofi'!U65</f>
        <v>0</v>
      </c>
      <c r="N72" s="215">
        <f t="shared" si="5"/>
        <v>0</v>
      </c>
      <c r="O72" s="355">
        <f t="shared" si="6"/>
      </c>
      <c r="P72" s="351">
        <f>'[1]Neprofi'!V65</f>
        <v>0</v>
      </c>
      <c r="Q72" s="357">
        <f t="shared" si="7"/>
        <v>0</v>
      </c>
      <c r="R72" s="355">
        <f t="shared" si="8"/>
      </c>
      <c r="S72" s="358">
        <f>'[1]Neprofi'!CA65</f>
        <v>0</v>
      </c>
      <c r="T72" s="118">
        <f>IF(Neprofi!AV63="",0,Neprofi!AV63)</f>
        <v>0</v>
      </c>
      <c r="U72" s="352">
        <f t="shared" si="9"/>
      </c>
      <c r="V72" s="358">
        <f>'[1]Neprofi'!CB65</f>
        <v>0</v>
      </c>
      <c r="W72" s="356">
        <f t="shared" si="20"/>
        <v>0</v>
      </c>
      <c r="X72" s="356">
        <f t="shared" si="21"/>
        <v>0</v>
      </c>
      <c r="Y72" s="355">
        <f t="shared" si="12"/>
      </c>
      <c r="Z72" s="351">
        <f>'[1]Neprofi'!CD65</f>
        <v>0</v>
      </c>
      <c r="AA72" s="356">
        <f t="shared" si="22"/>
        <v>0</v>
      </c>
      <c r="AB72" s="356">
        <f t="shared" si="23"/>
        <v>0</v>
      </c>
      <c r="AC72" s="359">
        <f t="shared" si="15"/>
      </c>
      <c r="AD72" s="117">
        <f>Neprofi!AX63</f>
        <v>0</v>
      </c>
      <c r="AE72" s="359">
        <f t="shared" si="16"/>
      </c>
      <c r="AF72" s="117">
        <f>Neprofi!AZ63</f>
        <v>0</v>
      </c>
      <c r="AG72" s="360">
        <f t="shared" si="17"/>
      </c>
    </row>
    <row r="73" spans="1:33" ht="12.75">
      <c r="A73" s="143" t="str">
        <f>CONCATENATE(Analyza!A68)</f>
        <v>57</v>
      </c>
      <c r="B73" s="125">
        <f>CONCATENATE(Analyza!B68)</f>
      </c>
      <c r="C73" s="349">
        <f>Analyza!C68</f>
        <v>0</v>
      </c>
      <c r="D73" s="350">
        <f>Analyza!D68</f>
        <v>0</v>
      </c>
      <c r="E73" s="361">
        <f>Neprofi!AW64</f>
        <v>0</v>
      </c>
      <c r="F73" s="125">
        <f t="shared" si="18"/>
        <v>0</v>
      </c>
      <c r="G73" s="125">
        <f t="shared" si="19"/>
        <v>0</v>
      </c>
      <c r="H73" s="352">
        <f>IF(D73=0,"",IF(E73=0,0,IF(E73&gt;=G73,1,0)))</f>
      </c>
      <c r="I73" s="362">
        <f>'[1]Neprofi'!EX66</f>
        <v>0</v>
      </c>
      <c r="J73" s="354">
        <f>IF(C73=0,0,I73/C73)</f>
        <v>0</v>
      </c>
      <c r="K73" s="355">
        <f>IF(D73=0,"",IF(J73&gt;=30,1,0))</f>
      </c>
      <c r="L73" s="351">
        <f>Neprofi!D64</f>
        <v>0</v>
      </c>
      <c r="M73" s="356">
        <f>'[1]Neprofi'!U66</f>
        <v>0</v>
      </c>
      <c r="N73" s="215">
        <f>IF(L73=0,0,ROUND(M73/L73*100,2))</f>
        <v>0</v>
      </c>
      <c r="O73" s="355">
        <f>IF(D73=0,"",IF(N73&gt;=75,1,0))</f>
      </c>
      <c r="P73" s="351">
        <f>'[1]Neprofi'!V66</f>
        <v>0</v>
      </c>
      <c r="Q73" s="357">
        <f>IF(M73=0,0,ROUND(P73/M73*100,2))</f>
        <v>0</v>
      </c>
      <c r="R73" s="355">
        <f>IF(D73=0,"",IF(Q73&gt;=10,1,0))</f>
      </c>
      <c r="S73" s="358">
        <f>'[1]Neprofi'!CA66</f>
        <v>0</v>
      </c>
      <c r="T73" s="118">
        <f>IF(Neprofi!AV64="",0,Neprofi!AV64)</f>
        <v>0</v>
      </c>
      <c r="U73" s="352">
        <f>IF(D73=0,"",IF(D73&lt;3,"nehodnotit",IF(T73&gt;=60,1,0)))</f>
      </c>
      <c r="V73" s="358">
        <f>'[1]Neprofi'!CB66</f>
        <v>0</v>
      </c>
      <c r="W73" s="356">
        <f t="shared" si="20"/>
        <v>0</v>
      </c>
      <c r="X73" s="356">
        <f t="shared" si="21"/>
        <v>0</v>
      </c>
      <c r="Y73" s="355">
        <f>IF(D73=0,"",IF(V73=0,0,IF(V73&gt;=X73,1,0)))</f>
      </c>
      <c r="Z73" s="351">
        <f>'[1]Neprofi'!CD66</f>
        <v>0</v>
      </c>
      <c r="AA73" s="356">
        <f t="shared" si="22"/>
        <v>0</v>
      </c>
      <c r="AB73" s="356">
        <f t="shared" si="23"/>
        <v>0</v>
      </c>
      <c r="AC73" s="359">
        <f>IF(D73=0,"",IF(Z73=0,0,IF(Z73&gt;=AB73,1,0)))</f>
      </c>
      <c r="AD73" s="117">
        <f>Neprofi!AX64</f>
        <v>0</v>
      </c>
      <c r="AE73" s="359">
        <f>IF(D73=0,"",IF(AD73=1,1,0))</f>
      </c>
      <c r="AF73" s="117">
        <f>Neprofi!AZ64</f>
        <v>0</v>
      </c>
      <c r="AG73" s="360">
        <f>IF(D73=0,"",IF(D73=1,"nehodnotit",IF(AF73=1,1,0)))</f>
      </c>
    </row>
    <row r="74" spans="1:33" ht="12.75">
      <c r="A74" s="143" t="str">
        <f>CONCATENATE(Analyza!A69)</f>
        <v>58</v>
      </c>
      <c r="B74" s="125">
        <f>CONCATENATE(Analyza!B69)</f>
      </c>
      <c r="C74" s="349">
        <f>Analyza!C69</f>
        <v>0</v>
      </c>
      <c r="D74" s="350">
        <f>Analyza!D69</f>
        <v>0</v>
      </c>
      <c r="E74" s="361">
        <f>Neprofi!AW65</f>
        <v>0</v>
      </c>
      <c r="F74" s="125">
        <f t="shared" si="18"/>
        <v>0</v>
      </c>
      <c r="G74" s="125">
        <f t="shared" si="19"/>
        <v>0</v>
      </c>
      <c r="H74" s="352">
        <f>IF(D74=0,"",IF(E74=0,0,IF(E74&gt;=G74,1,0)))</f>
      </c>
      <c r="I74" s="362">
        <f>'[1]Neprofi'!EX67</f>
        <v>0</v>
      </c>
      <c r="J74" s="354">
        <f>IF(C74=0,0,I74/C74)</f>
        <v>0</v>
      </c>
      <c r="K74" s="355">
        <f>IF(D74=0,"",IF(J74&gt;=30,1,0))</f>
      </c>
      <c r="L74" s="351">
        <f>Neprofi!D65</f>
        <v>0</v>
      </c>
      <c r="M74" s="356">
        <f>'[1]Neprofi'!U67</f>
        <v>0</v>
      </c>
      <c r="N74" s="215">
        <f>IF(L74=0,0,ROUND(M74/L74*100,2))</f>
        <v>0</v>
      </c>
      <c r="O74" s="355">
        <f>IF(D74=0,"",IF(N74&gt;=75,1,0))</f>
      </c>
      <c r="P74" s="351">
        <f>'[1]Neprofi'!V67</f>
        <v>0</v>
      </c>
      <c r="Q74" s="357">
        <f>IF(M74=0,0,ROUND(P74/M74*100,2))</f>
        <v>0</v>
      </c>
      <c r="R74" s="355">
        <f>IF(D74=0,"",IF(Q74&gt;=10,1,0))</f>
      </c>
      <c r="S74" s="358">
        <f>'[1]Neprofi'!CA67</f>
        <v>0</v>
      </c>
      <c r="T74" s="118">
        <f>IF(Neprofi!AV65="",0,Neprofi!AV65)</f>
        <v>0</v>
      </c>
      <c r="U74" s="352">
        <f>IF(D74=0,"",IF(D74&lt;3,"nehodnotit",IF(T74&gt;=60,1,0)))</f>
      </c>
      <c r="V74" s="358">
        <f>'[1]Neprofi'!CB67</f>
        <v>0</v>
      </c>
      <c r="W74" s="356">
        <f t="shared" si="20"/>
        <v>0</v>
      </c>
      <c r="X74" s="356">
        <f t="shared" si="21"/>
        <v>0</v>
      </c>
      <c r="Y74" s="355">
        <f>IF(D74=0,"",IF(V74=0,0,IF(V74&gt;=X74,1,0)))</f>
      </c>
      <c r="Z74" s="351">
        <f>'[1]Neprofi'!CD67</f>
        <v>0</v>
      </c>
      <c r="AA74" s="356">
        <f t="shared" si="22"/>
        <v>0</v>
      </c>
      <c r="AB74" s="356">
        <f t="shared" si="23"/>
        <v>0</v>
      </c>
      <c r="AC74" s="359">
        <f>IF(D74=0,"",IF(Z74=0,0,IF(Z74&gt;=AB74,1,0)))</f>
      </c>
      <c r="AD74" s="117">
        <f>Neprofi!AX65</f>
        <v>0</v>
      </c>
      <c r="AE74" s="359">
        <f>IF(D74=0,"",IF(AD74=1,1,0))</f>
      </c>
      <c r="AF74" s="117">
        <f>Neprofi!AZ65</f>
        <v>0</v>
      </c>
      <c r="AG74" s="360">
        <f>IF(D74=0,"",IF(D74=1,"nehodnotit",IF(AF74=1,1,0)))</f>
      </c>
    </row>
    <row r="75" spans="1:33" ht="12.75">
      <c r="A75" s="143" t="str">
        <f>CONCATENATE(Analyza!A70)</f>
        <v>59</v>
      </c>
      <c r="B75" s="125">
        <f>CONCATENATE(Analyza!B70)</f>
      </c>
      <c r="C75" s="349">
        <f>Analyza!C70</f>
        <v>0</v>
      </c>
      <c r="D75" s="350">
        <f>Analyza!D70</f>
        <v>0</v>
      </c>
      <c r="E75" s="361">
        <f>Neprofi!AW66</f>
        <v>0</v>
      </c>
      <c r="F75" s="125">
        <f t="shared" si="18"/>
        <v>0</v>
      </c>
      <c r="G75" s="125">
        <f t="shared" si="19"/>
        <v>0</v>
      </c>
      <c r="H75" s="352">
        <f>IF(D75=0,"",IF(E75=0,0,IF(E75&gt;=G75,1,0)))</f>
      </c>
      <c r="I75" s="362">
        <f>'[1]Neprofi'!EX68</f>
        <v>0</v>
      </c>
      <c r="J75" s="354">
        <f>IF(C75=0,0,I75/C75)</f>
        <v>0</v>
      </c>
      <c r="K75" s="355">
        <f>IF(D75=0,"",IF(J75&gt;=30,1,0))</f>
      </c>
      <c r="L75" s="351">
        <f>Neprofi!D66</f>
        <v>0</v>
      </c>
      <c r="M75" s="356">
        <f>'[1]Neprofi'!U68</f>
        <v>0</v>
      </c>
      <c r="N75" s="215">
        <f>IF(L75=0,0,ROUND(M75/L75*100,2))</f>
        <v>0</v>
      </c>
      <c r="O75" s="355">
        <f>IF(D75=0,"",IF(N75&gt;=75,1,0))</f>
      </c>
      <c r="P75" s="351">
        <f>'[1]Neprofi'!V68</f>
        <v>0</v>
      </c>
      <c r="Q75" s="357">
        <f>IF(M75=0,0,ROUND(P75/M75*100,2))</f>
        <v>0</v>
      </c>
      <c r="R75" s="355">
        <f>IF(D75=0,"",IF(Q75&gt;=10,1,0))</f>
      </c>
      <c r="S75" s="358">
        <f>'[1]Neprofi'!CA68</f>
        <v>0</v>
      </c>
      <c r="T75" s="118">
        <f>IF(Neprofi!AV66="",0,Neprofi!AV66)</f>
        <v>0</v>
      </c>
      <c r="U75" s="352">
        <f>IF(D75=0,"",IF(D75&lt;3,"nehodnotit",IF(T75&gt;=60,1,0)))</f>
      </c>
      <c r="V75" s="358">
        <f>'[1]Neprofi'!CB68</f>
        <v>0</v>
      </c>
      <c r="W75" s="356">
        <f t="shared" si="20"/>
        <v>0</v>
      </c>
      <c r="X75" s="356">
        <f t="shared" si="21"/>
        <v>0</v>
      </c>
      <c r="Y75" s="355">
        <f>IF(D75=0,"",IF(V75=0,0,IF(V75&gt;=X75,1,0)))</f>
      </c>
      <c r="Z75" s="351">
        <f>'[1]Neprofi'!CD68</f>
        <v>0</v>
      </c>
      <c r="AA75" s="356">
        <f t="shared" si="22"/>
        <v>0</v>
      </c>
      <c r="AB75" s="356">
        <f t="shared" si="23"/>
        <v>0</v>
      </c>
      <c r="AC75" s="359">
        <f>IF(D75=0,"",IF(Z75=0,0,IF(Z75&gt;=AB75,1,0)))</f>
      </c>
      <c r="AD75" s="117">
        <f>Neprofi!AX66</f>
        <v>0</v>
      </c>
      <c r="AE75" s="359">
        <f>IF(D75=0,"",IF(AD75=1,1,0))</f>
      </c>
      <c r="AF75" s="117">
        <f>Neprofi!AZ66</f>
        <v>0</v>
      </c>
      <c r="AG75" s="360">
        <f>IF(D75=0,"",IF(D75=1,"nehodnotit",IF(AF75=1,1,0)))</f>
      </c>
    </row>
    <row r="76" spans="1:33" ht="12.75">
      <c r="A76" s="143" t="str">
        <f>CONCATENATE(Analyza!A71)</f>
        <v>60</v>
      </c>
      <c r="B76" s="125">
        <f>CONCATENATE(Analyza!B71)</f>
      </c>
      <c r="C76" s="349">
        <f>Analyza!C71</f>
        <v>0</v>
      </c>
      <c r="D76" s="350">
        <f>Analyza!D71</f>
        <v>0</v>
      </c>
      <c r="E76" s="361">
        <f>Neprofi!AW67</f>
        <v>0</v>
      </c>
      <c r="F76" s="125">
        <f t="shared" si="18"/>
        <v>0</v>
      </c>
      <c r="G76" s="125">
        <f t="shared" si="19"/>
        <v>0</v>
      </c>
      <c r="H76" s="352">
        <f>IF(D76=0,"",IF(E76=0,0,IF(E76&gt;=G76,1,0)))</f>
      </c>
      <c r="I76" s="362">
        <f>'[1]Neprofi'!EX69</f>
        <v>0</v>
      </c>
      <c r="J76" s="354">
        <f>IF(C76=0,0,I76/C76)</f>
        <v>0</v>
      </c>
      <c r="K76" s="355">
        <f>IF(D76=0,"",IF(J76&gt;=30,1,0))</f>
      </c>
      <c r="L76" s="351">
        <f>Neprofi!D67</f>
        <v>0</v>
      </c>
      <c r="M76" s="356">
        <f>'[1]Neprofi'!U69</f>
        <v>0</v>
      </c>
      <c r="N76" s="215">
        <f>IF(L76=0,0,ROUND(M76/L76*100,2))</f>
        <v>0</v>
      </c>
      <c r="O76" s="355">
        <f>IF(D76=0,"",IF(N76&gt;=75,1,0))</f>
      </c>
      <c r="P76" s="351">
        <f>'[1]Neprofi'!V69</f>
        <v>0</v>
      </c>
      <c r="Q76" s="357">
        <f>IF(M76=0,0,ROUND(P76/M76*100,2))</f>
        <v>0</v>
      </c>
      <c r="R76" s="355">
        <f>IF(D76=0,"",IF(Q76&gt;=10,1,0))</f>
      </c>
      <c r="S76" s="358">
        <f>'[1]Neprofi'!CA69</f>
        <v>0</v>
      </c>
      <c r="T76" s="118">
        <f>IF(Neprofi!AV67="",0,Neprofi!AV67)</f>
        <v>0</v>
      </c>
      <c r="U76" s="352">
        <f>IF(D76=0,"",IF(D76&lt;3,"nehodnotit",IF(T76&gt;=60,1,0)))</f>
      </c>
      <c r="V76" s="358">
        <f>'[1]Neprofi'!CB69</f>
        <v>0</v>
      </c>
      <c r="W76" s="356">
        <f t="shared" si="20"/>
        <v>0</v>
      </c>
      <c r="X76" s="356">
        <f t="shared" si="21"/>
        <v>0</v>
      </c>
      <c r="Y76" s="355">
        <f>IF(D76=0,"",IF(V76=0,0,IF(V76&gt;=X76,1,0)))</f>
      </c>
      <c r="Z76" s="351">
        <f>'[1]Neprofi'!CD69</f>
        <v>0</v>
      </c>
      <c r="AA76" s="356">
        <f t="shared" si="22"/>
        <v>0</v>
      </c>
      <c r="AB76" s="356">
        <f t="shared" si="23"/>
        <v>0</v>
      </c>
      <c r="AC76" s="359">
        <f>IF(D76=0,"",IF(Z76=0,0,IF(Z76&gt;=AB76,1,0)))</f>
      </c>
      <c r="AD76" s="117">
        <f>Neprofi!AX67</f>
        <v>0</v>
      </c>
      <c r="AE76" s="359">
        <f>IF(D76=0,"",IF(AD76=1,1,0))</f>
      </c>
      <c r="AF76" s="117">
        <f>Neprofi!AZ67</f>
        <v>0</v>
      </c>
      <c r="AG76" s="360">
        <f>IF(D76=0,"",IF(D76=1,"nehodnotit",IF(AF76=1,1,0)))</f>
      </c>
    </row>
    <row r="77" spans="1:33" ht="12.75">
      <c r="A77" s="363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</row>
  </sheetData>
  <sheetProtection password="D024" sheet="1"/>
  <mergeCells count="9">
    <mergeCell ref="P5:Q5"/>
    <mergeCell ref="S5:T5"/>
    <mergeCell ref="A1:B1"/>
    <mergeCell ref="A2:B2"/>
    <mergeCell ref="I2:M2"/>
    <mergeCell ref="E3:G3"/>
    <mergeCell ref="I3:J3"/>
    <mergeCell ref="I5:J5"/>
    <mergeCell ref="L5:N5"/>
  </mergeCells>
  <printOptions/>
  <pageMargins left="0.3937007874015748" right="0" top="0.3937007874015748" bottom="0.3937007874015748" header="0.11811023622047245" footer="0.11811023622047245"/>
  <pageSetup horizontalDpi="600" verticalDpi="600" orientation="landscape" pageOrder="overThenDown" paperSize="9" scale="83" r:id="rId1"/>
  <headerFooter>
    <oddHeader>&amp;C&amp;A</oddHeader>
    <oddFooter>&amp;CStránka 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72"/>
  <sheetViews>
    <sheetView showGridLine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12.75"/>
  <cols>
    <col min="1" max="1" width="3.875" style="17" customWidth="1"/>
    <col min="2" max="2" width="22.00390625" style="18" customWidth="1"/>
    <col min="3" max="3" width="8.875" style="19" customWidth="1"/>
    <col min="4" max="4" width="2.875" style="19" customWidth="1"/>
    <col min="5" max="5" width="9.375" style="18" customWidth="1"/>
    <col min="6" max="6" width="11.625" style="19" customWidth="1"/>
    <col min="7" max="7" width="8.75390625" style="19" customWidth="1"/>
    <col min="8" max="8" width="7.875" style="18" customWidth="1"/>
    <col min="9" max="9" width="10.375" style="18" customWidth="1"/>
    <col min="10" max="10" width="9.375" style="18" customWidth="1"/>
    <col min="11" max="11" width="8.00390625" style="18" customWidth="1"/>
    <col min="12" max="12" width="9.25390625" style="18" customWidth="1"/>
    <col min="13" max="13" width="9.125" style="18" customWidth="1"/>
    <col min="14" max="14" width="8.75390625" style="18" customWidth="1"/>
    <col min="15" max="15" width="8.375" style="19" customWidth="1"/>
    <col min="16" max="16" width="10.625" style="0" customWidth="1"/>
    <col min="17" max="18" width="9.625" style="18" customWidth="1"/>
  </cols>
  <sheetData>
    <row r="1" spans="1:31" ht="15.75">
      <c r="A1" s="396" t="s">
        <v>42</v>
      </c>
      <c r="B1" s="397"/>
      <c r="C1" s="240" t="str">
        <f>CONCATENATE(Sumare!C1)</f>
        <v>2015</v>
      </c>
      <c r="D1" s="5"/>
      <c r="E1" s="188" t="s">
        <v>43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6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6.5" customHeight="1">
      <c r="A2" s="365"/>
      <c r="B2" s="366" t="str">
        <f>CONCATENATE(Sumare!B2)</f>
        <v>Moravskoslezský kraj</v>
      </c>
      <c r="C2" s="367"/>
      <c r="D2" s="368"/>
      <c r="E2" s="6"/>
      <c r="F2" s="7"/>
      <c r="G2" s="7"/>
      <c r="H2" s="7"/>
      <c r="I2" s="7"/>
      <c r="J2" s="7"/>
      <c r="K2" s="7"/>
      <c r="L2" s="7"/>
      <c r="M2" s="8"/>
      <c r="N2" s="8"/>
      <c r="O2" s="8"/>
      <c r="P2" s="18"/>
      <c r="Q2" s="8"/>
      <c r="R2" s="18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7.25" customHeight="1" thickBot="1">
      <c r="A3" s="369"/>
      <c r="B3" s="366" t="str">
        <f>CONCATENATE(Sumare!B3)</f>
        <v>Bruntál</v>
      </c>
      <c r="C3" s="368"/>
      <c r="D3" s="368"/>
      <c r="E3" s="407" t="s">
        <v>44</v>
      </c>
      <c r="F3" s="408"/>
      <c r="G3" s="238"/>
      <c r="H3" s="409" t="s">
        <v>45</v>
      </c>
      <c r="I3" s="410"/>
      <c r="J3" s="410"/>
      <c r="K3" s="235"/>
      <c r="L3" s="370" t="s">
        <v>217</v>
      </c>
      <c r="M3" s="408" t="s">
        <v>46</v>
      </c>
      <c r="N3" s="411"/>
      <c r="O3" s="412" t="s">
        <v>47</v>
      </c>
      <c r="P3" s="413"/>
      <c r="Q3" s="414" t="s">
        <v>218</v>
      </c>
      <c r="R3" s="41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18" ht="55.5" customHeight="1" thickBot="1">
      <c r="A4" s="325"/>
      <c r="B4" s="326" t="s">
        <v>1</v>
      </c>
      <c r="C4" s="327" t="s">
        <v>0</v>
      </c>
      <c r="D4" s="328" t="s">
        <v>27</v>
      </c>
      <c r="E4" s="189" t="s">
        <v>48</v>
      </c>
      <c r="F4" s="9" t="s">
        <v>49</v>
      </c>
      <c r="G4" s="10" t="s">
        <v>50</v>
      </c>
      <c r="H4" s="9" t="s">
        <v>51</v>
      </c>
      <c r="I4" s="9" t="s">
        <v>52</v>
      </c>
      <c r="J4" s="9" t="s">
        <v>237</v>
      </c>
      <c r="K4" s="12" t="s">
        <v>221</v>
      </c>
      <c r="L4" s="13" t="s">
        <v>259</v>
      </c>
      <c r="M4" s="11" t="s">
        <v>53</v>
      </c>
      <c r="N4" s="12" t="s">
        <v>239</v>
      </c>
      <c r="O4" s="13" t="s">
        <v>220</v>
      </c>
      <c r="P4" s="10" t="s">
        <v>54</v>
      </c>
      <c r="Q4" s="12" t="s">
        <v>219</v>
      </c>
      <c r="R4" s="185" t="s">
        <v>238</v>
      </c>
    </row>
    <row r="5" spans="1:18" ht="12.75">
      <c r="A5" s="107" t="str">
        <f>CONCATENATE(Profesional!A7)</f>
        <v>01</v>
      </c>
      <c r="B5" s="335" t="str">
        <f>CONCATENATE(Profesional!B7)</f>
        <v>Bruntál</v>
      </c>
      <c r="C5" s="336">
        <f>Profesional!C7</f>
        <v>16841</v>
      </c>
      <c r="D5" s="337">
        <f>IF(AND(C5&gt;=1,C5&lt;=500),1,IF(AND(C5&gt;=501,C5&lt;=1000),2,IF(AND(C5&gt;=1001,C5&lt;=3000),3,IF(AND(C5&gt;=3001,C5&lt;=5000),4,IF(AND(C5&gt;=5001,C5&lt;=10000),5,IF(AND(C5&gt;=10001,C5&lt;=20000),6,IF(AND(C5&gt;=20001,C5&lt;=40000),7,IF(C5&gt;=40001,8,0))))))))</f>
        <v>6</v>
      </c>
      <c r="E5" s="371">
        <f>Profesional!E7</f>
        <v>7414.52</v>
      </c>
      <c r="F5" s="210">
        <f>Profesional!L7</f>
        <v>206.88</v>
      </c>
      <c r="G5" s="211">
        <f>Profesional!M7</f>
        <v>3.98</v>
      </c>
      <c r="H5" s="212">
        <f>Profesional!P7</f>
        <v>13.94</v>
      </c>
      <c r="I5" s="210">
        <f>Profesional!R7</f>
        <v>32.08</v>
      </c>
      <c r="J5" s="213">
        <f>IF(C5=0,"",Profesional!S7/C5)</f>
        <v>6.752449379490529</v>
      </c>
      <c r="K5" s="214">
        <f>IF(C5=0,"",'[1]Poverena'!AI9/C5)</f>
        <v>4.621697048868832</v>
      </c>
      <c r="L5" s="229">
        <f>IF(C5=0,"",Profesional!AY7/C5)</f>
        <v>1.7069651445876135</v>
      </c>
      <c r="M5" s="220">
        <f>Profesional!AA7</f>
        <v>72.48</v>
      </c>
      <c r="N5" s="222">
        <f>'[1]Poverena'!BE9</f>
        <v>89</v>
      </c>
      <c r="O5" s="224">
        <f>IF(C5=0,"",SUM(Profesional!AP7+Profesional!AQ7)/C5*1000)</f>
        <v>13.538388456742474</v>
      </c>
      <c r="P5" s="372">
        <f>Profesional!W7</f>
        <v>14.2</v>
      </c>
      <c r="Q5" s="15">
        <f>Profesional!BM7</f>
        <v>13</v>
      </c>
      <c r="R5" s="233">
        <f>'[1]Poverena'!DE9</f>
        <v>0</v>
      </c>
    </row>
    <row r="6" spans="1:18" ht="12.75">
      <c r="A6" s="143" t="str">
        <f>CONCATENATE(Profesional!A12)</f>
        <v>01</v>
      </c>
      <c r="B6" s="125" t="str">
        <f>CONCATENATE(Profesional!B12)</f>
        <v>Břidličná</v>
      </c>
      <c r="C6" s="349">
        <f>Profesional!C12</f>
        <v>3428</v>
      </c>
      <c r="D6" s="350">
        <f>IF(AND(C6&gt;=1,C6&lt;=500),1,IF(AND(C6&gt;=501,C6&lt;=1000),2,IF(AND(C6&gt;=1001,C6&lt;=3000),3,IF(AND(C6&gt;=3001,C6&lt;=5000),4,IF(AND(C6&gt;=5001,C6&lt;=10000),5,IF(AND(C6&gt;=10001,C6&lt;=20000),6,IF(AND(C6&gt;=20001,C6&lt;=40000),7,IF(C6&gt;=40001,8,0))))))))</f>
        <v>4</v>
      </c>
      <c r="E6" s="226">
        <f>Profesional!E12</f>
        <v>3385.36</v>
      </c>
      <c r="F6" s="215">
        <f>Profesional!L12</f>
        <v>105.02</v>
      </c>
      <c r="G6" s="216">
        <f>Profesional!M12</f>
        <v>2.92</v>
      </c>
      <c r="H6" s="217">
        <f>Profesional!P12</f>
        <v>12.02</v>
      </c>
      <c r="I6" s="215">
        <f>Profesional!R12</f>
        <v>18.69</v>
      </c>
      <c r="J6" s="218">
        <f>IF(C6=0,"",Profesional!S12/C6)</f>
        <v>2.2135355892648776</v>
      </c>
      <c r="K6" s="219">
        <f>IF(C6=0,"",'[1]Profi'!AI10/C6)</f>
        <v>0.8567677946324388</v>
      </c>
      <c r="L6" s="230">
        <f>IF(C6=0,"",Profesional!AY12/C6)</f>
        <v>1.5250875145857643</v>
      </c>
      <c r="M6" s="221">
        <f>Profesional!AA12</f>
        <v>22.97</v>
      </c>
      <c r="N6" s="223">
        <f>'[1]Profi'!BE10</f>
        <v>116</v>
      </c>
      <c r="O6" s="225">
        <f>IF(C6=0,"",SUM(Profesional!AP12+Profesional!AQ12)/C6*1000)</f>
        <v>7.8763127187864646</v>
      </c>
      <c r="P6" s="373">
        <f>Profesional!W12</f>
        <v>15.07</v>
      </c>
      <c r="Q6" s="16">
        <f>Profesional!BM12</f>
        <v>1</v>
      </c>
      <c r="R6" s="234">
        <f>'[1]Profi'!DE10</f>
        <v>0</v>
      </c>
    </row>
    <row r="7" spans="1:18" ht="12.75">
      <c r="A7" s="143" t="str">
        <f>CONCATENATE(Profesional!A13)</f>
        <v>02</v>
      </c>
      <c r="B7" s="125" t="str">
        <f>CONCATENATE(Profesional!B13)</f>
        <v>Horní Benešov</v>
      </c>
      <c r="C7" s="349">
        <f>Profesional!C13</f>
        <v>2307</v>
      </c>
      <c r="D7" s="350">
        <f>IF(AND(C7&gt;=1,C7&lt;=500),1,IF(AND(C7&gt;=501,C7&lt;=1000),2,IF(AND(C7&gt;=1001,C7&lt;=3000),3,IF(AND(C7&gt;=3001,C7&lt;=5000),4,IF(AND(C7&gt;=5001,C7&lt;=10000),5,IF(AND(C7&gt;=10001,C7&lt;=20000),6,IF(AND(C7&gt;=20001,C7&lt;=40000),7,IF(C7&gt;=40001,8,0))))))))</f>
        <v>3</v>
      </c>
      <c r="E7" s="226">
        <f>Profesional!E13</f>
        <v>6100.56</v>
      </c>
      <c r="F7" s="215">
        <f>Profesional!L13</f>
        <v>255.74</v>
      </c>
      <c r="G7" s="216">
        <f>Profesional!M13</f>
        <v>5.64</v>
      </c>
      <c r="H7" s="217">
        <f>Profesional!P13</f>
        <v>11.7</v>
      </c>
      <c r="I7" s="215">
        <f>Profesional!R13</f>
        <v>39.63</v>
      </c>
      <c r="J7" s="218">
        <f>IF(C7=0,"",Profesional!S13/C7)</f>
        <v>5.462505418292154</v>
      </c>
      <c r="K7" s="219">
        <f>IF(C7=0,"",'[1]Profi'!AI11/C7)</f>
        <v>1.5080190723883833</v>
      </c>
      <c r="L7" s="230">
        <f>IF(C7=0,"",Profesional!AY13/C7)</f>
        <v>3.9700910273081926</v>
      </c>
      <c r="M7" s="221">
        <f>Profesional!AA13</f>
        <v>37.22</v>
      </c>
      <c r="N7" s="223">
        <f>'[1]Profi'!BE11</f>
        <v>227</v>
      </c>
      <c r="O7" s="225">
        <f>IF(C7=0,"",SUM(Profesional!AP13+Profesional!AQ13)/C7*1000)</f>
        <v>16.4716081491114</v>
      </c>
      <c r="P7" s="373">
        <f>Profesional!W13</f>
        <v>36.59</v>
      </c>
      <c r="Q7" s="16">
        <f>Profesional!BM13</f>
        <v>1.7</v>
      </c>
      <c r="R7" s="234">
        <f>'[1]Profi'!DE11</f>
        <v>0</v>
      </c>
    </row>
    <row r="8" spans="1:18" ht="12.75">
      <c r="A8" s="143" t="str">
        <f>CONCATENATE(Profesional!A14)</f>
        <v>03</v>
      </c>
      <c r="B8" s="125" t="str">
        <f>CONCATENATE(Profesional!B14)</f>
        <v>Krnov</v>
      </c>
      <c r="C8" s="349">
        <f>Profesional!C14</f>
        <v>24195</v>
      </c>
      <c r="D8" s="350">
        <f aca="true" t="shared" si="0" ref="D8:D70">IF(AND(C8&gt;=1,C8&lt;=500),1,IF(AND(C8&gt;=501,C8&lt;=1000),2,IF(AND(C8&gt;=1001,C8&lt;=3000),3,IF(AND(C8&gt;=3001,C8&lt;=5000),4,IF(AND(C8&gt;=5001,C8&lt;=10000),5,IF(AND(C8&gt;=10001,C8&lt;=20000),6,IF(AND(C8&gt;=20001,C8&lt;=40000),7,IF(C8&gt;=40001,8,0))))))))</f>
        <v>7</v>
      </c>
      <c r="E8" s="226">
        <f>Profesional!E14</f>
        <v>4796.57</v>
      </c>
      <c r="F8" s="215">
        <f>Profesional!L14</f>
        <v>174.17</v>
      </c>
      <c r="G8" s="216">
        <f>Profesional!M14</f>
        <v>5.37</v>
      </c>
      <c r="H8" s="217">
        <f>Profesional!P14</f>
        <v>14.54</v>
      </c>
      <c r="I8" s="215">
        <f>Profesional!R14</f>
        <v>29.21</v>
      </c>
      <c r="J8" s="218">
        <f>IF(C8=0,"",Profesional!S14/C8)</f>
        <v>4.495102293862368</v>
      </c>
      <c r="K8" s="219">
        <f>IF(C8=0,"",'[1]Profi'!AI12/C8)</f>
        <v>1.4480677825997106</v>
      </c>
      <c r="L8" s="230">
        <f>IF(C8=0,"",Profesional!AY14/C8)</f>
        <v>0.8980367844595991</v>
      </c>
      <c r="M8" s="221">
        <f>Profesional!AA14</f>
        <v>61.63</v>
      </c>
      <c r="N8" s="223">
        <f>'[1]Profi'!BE12</f>
        <v>323</v>
      </c>
      <c r="O8" s="225">
        <f>IF(C8=0,"",SUM(Profesional!AP14+Profesional!AQ14)/C8*1000)</f>
        <v>13.804505063029552</v>
      </c>
      <c r="P8" s="373">
        <f>Profesional!W14</f>
        <v>10.06</v>
      </c>
      <c r="Q8" s="16">
        <f>Profesional!BM14</f>
        <v>11.03</v>
      </c>
      <c r="R8" s="234">
        <f>'[1]Profi'!DE12</f>
        <v>0</v>
      </c>
    </row>
    <row r="9" spans="1:18" ht="12.75">
      <c r="A9" s="143" t="str">
        <f>CONCATENATE(Profesional!A15)</f>
        <v>04</v>
      </c>
      <c r="B9" s="125" t="str">
        <f>CONCATENATE(Profesional!B15)</f>
        <v>Město Albrechtice</v>
      </c>
      <c r="C9" s="349">
        <f>Profesional!C15</f>
        <v>3509</v>
      </c>
      <c r="D9" s="350">
        <f t="shared" si="0"/>
        <v>4</v>
      </c>
      <c r="E9" s="226">
        <f>Profesional!E15</f>
        <v>5041.61</v>
      </c>
      <c r="F9" s="215">
        <f>Profesional!L15</f>
        <v>126.82</v>
      </c>
      <c r="G9" s="216">
        <f>Profesional!M15</f>
        <v>1.14</v>
      </c>
      <c r="H9" s="217">
        <f>Profesional!P15</f>
        <v>10.74</v>
      </c>
      <c r="I9" s="215">
        <f>Profesional!R15</f>
        <v>28.91</v>
      </c>
      <c r="J9" s="218">
        <f>IF(C9=0,"",Profesional!S15/C9)</f>
        <v>0.847534910230835</v>
      </c>
      <c r="K9" s="219">
        <f>IF(C9=0,"",'[1]Profi'!AI13/C9)</f>
        <v>0</v>
      </c>
      <c r="L9" s="230">
        <f>IF(C9=0,"",Profesional!AY15/C9)</f>
        <v>1.8036477628954117</v>
      </c>
      <c r="M9" s="221">
        <f>Profesional!AA15</f>
        <v>39.38</v>
      </c>
      <c r="N9" s="223">
        <f>'[1]Profi'!BE13</f>
        <v>16</v>
      </c>
      <c r="O9" s="225">
        <f>IF(C9=0,"",SUM(Profesional!AP15+Profesional!AQ15)/C9*1000)</f>
        <v>2.849814762040467</v>
      </c>
      <c r="P9" s="373">
        <f>Profesional!W15</f>
        <v>7.94</v>
      </c>
      <c r="Q9" s="16">
        <f>Profesional!BM15</f>
        <v>1</v>
      </c>
      <c r="R9" s="234">
        <f>'[1]Profi'!DE13</f>
        <v>0</v>
      </c>
    </row>
    <row r="10" spans="1:18" ht="12.75">
      <c r="A10" s="143" t="str">
        <f>CONCATENATE(Profesional!A16)</f>
        <v>05</v>
      </c>
      <c r="B10" s="125" t="str">
        <f>CONCATENATE(Profesional!B16)</f>
        <v>Rýmařov</v>
      </c>
      <c r="C10" s="349">
        <f>Profesional!C16</f>
        <v>8485</v>
      </c>
      <c r="D10" s="350">
        <f t="shared" si="0"/>
        <v>5</v>
      </c>
      <c r="E10" s="226">
        <f>Profesional!E16</f>
        <v>4103.59</v>
      </c>
      <c r="F10" s="215">
        <f>Profesional!L16</f>
        <v>170.42</v>
      </c>
      <c r="G10" s="216">
        <f>Profesional!M16</f>
        <v>6.95</v>
      </c>
      <c r="H10" s="217">
        <f>Profesional!P16</f>
        <v>11.97</v>
      </c>
      <c r="I10" s="215">
        <f>Profesional!R16</f>
        <v>28.74</v>
      </c>
      <c r="J10" s="218">
        <f>IF(C10=0,"",Profesional!S16/C10)</f>
        <v>3.614496169711255</v>
      </c>
      <c r="K10" s="219">
        <f>IF(C10=0,"",'[1]Profi'!AI14/C10)</f>
        <v>0.8988803771361226</v>
      </c>
      <c r="L10" s="230">
        <f>IF(C10=0,"",Profesional!AY16/C10)</f>
        <v>0.39646434885091336</v>
      </c>
      <c r="M10" s="221">
        <f>Profesional!AA16</f>
        <v>49.71</v>
      </c>
      <c r="N10" s="223">
        <f>'[1]Profi'!BE14</f>
        <v>179</v>
      </c>
      <c r="O10" s="225">
        <f>IF(C10=0,"",SUM(Profesional!AP16+Profesional!AQ16)/C10*1000)</f>
        <v>14.142604596346494</v>
      </c>
      <c r="P10" s="373">
        <f>Profesional!W16</f>
        <v>29.47</v>
      </c>
      <c r="Q10" s="16">
        <f>Profesional!BM16</f>
        <v>4</v>
      </c>
      <c r="R10" s="234">
        <f>'[1]Profi'!DE14</f>
        <v>0</v>
      </c>
    </row>
    <row r="11" spans="1:18" ht="12.75">
      <c r="A11" s="143" t="str">
        <f>CONCATENATE(Profesional!A17)</f>
        <v>06</v>
      </c>
      <c r="B11" s="125" t="str">
        <f>CONCATENATE(Profesional!B17)</f>
        <v>Vrbno pod Pradědem</v>
      </c>
      <c r="C11" s="349">
        <f>Profesional!C17</f>
        <v>5400</v>
      </c>
      <c r="D11" s="350">
        <f t="shared" si="0"/>
        <v>5</v>
      </c>
      <c r="E11" s="226">
        <f>Profesional!E17</f>
        <v>6496.48</v>
      </c>
      <c r="F11" s="215">
        <f>Profesional!L17</f>
        <v>164.44</v>
      </c>
      <c r="G11" s="216">
        <f>Profesional!M17</f>
        <v>6.67</v>
      </c>
      <c r="H11" s="217">
        <f>Profesional!P17</f>
        <v>13.81</v>
      </c>
      <c r="I11" s="215">
        <f>Profesional!R17</f>
        <v>33.51</v>
      </c>
      <c r="J11" s="218">
        <f>IF(C11=0,"",Profesional!S17/C11)</f>
        <v>3.2396296296296296</v>
      </c>
      <c r="K11" s="219">
        <f>IF(C11=0,"",'[1]Profi'!AI15/C11)</f>
        <v>0.9940740740740741</v>
      </c>
      <c r="L11" s="230">
        <f>IF(C11=0,"",Profesional!AY17/C11)</f>
        <v>0.4174074074074074</v>
      </c>
      <c r="M11" s="221">
        <f>Profesional!AA17</f>
        <v>71.99</v>
      </c>
      <c r="N11" s="223">
        <f>'[1]Profi'!BE15</f>
        <v>81</v>
      </c>
      <c r="O11" s="225">
        <f>IF(C11=0,"",SUM(Profesional!AP17+Profesional!AQ17)/C11*1000)</f>
        <v>10.74074074074074</v>
      </c>
      <c r="P11" s="373">
        <f>Profesional!W17</f>
        <v>8.26</v>
      </c>
      <c r="Q11" s="16">
        <f>Profesional!BM17</f>
        <v>3</v>
      </c>
      <c r="R11" s="234">
        <f>'[1]Profi'!DE15</f>
        <v>0</v>
      </c>
    </row>
    <row r="12" spans="1:18" ht="12.75">
      <c r="A12" s="143" t="str">
        <f>CONCATENATE(Neprofi!A8)</f>
        <v>1</v>
      </c>
      <c r="B12" s="374" t="str">
        <f>CONCATENATE(Neprofi!B8)</f>
        <v>Andělská Hora</v>
      </c>
      <c r="C12" s="349">
        <f>Neprofi!C8</f>
        <v>384</v>
      </c>
      <c r="D12" s="350">
        <f t="shared" si="0"/>
        <v>1</v>
      </c>
      <c r="E12" s="226">
        <f>Neprofi!E8</f>
        <v>6971.35</v>
      </c>
      <c r="F12" s="215">
        <f>Neprofi!L8</f>
        <v>33.85</v>
      </c>
      <c r="G12" s="216">
        <f>Neprofi!M8</f>
        <v>0</v>
      </c>
      <c r="H12" s="217">
        <f>Neprofi!P8</f>
        <v>13.02</v>
      </c>
      <c r="I12" s="215">
        <f>Neprofi!R8</f>
        <v>46</v>
      </c>
      <c r="J12" s="218">
        <f>IF(C12=0,"",Neprofi!S8/C12)</f>
        <v>1.4166666666666667</v>
      </c>
      <c r="K12" s="219">
        <f>IF(C12=0,"",'[1]Neprofi'!AI10/C12)</f>
        <v>0</v>
      </c>
      <c r="L12" s="230">
        <f>IF(C12=0,"",Neprofi!AY8/C12)</f>
        <v>0</v>
      </c>
      <c r="M12" s="221">
        <f>Neprofi!AA8</f>
        <v>12.2</v>
      </c>
      <c r="N12" s="223">
        <f>'[1]Neprofi'!BE10</f>
        <v>8</v>
      </c>
      <c r="O12" s="225">
        <f>IF(C12=0,"",SUM(Neprofi!AP8+Neprofi!AQ8)/C12*1000)</f>
        <v>0</v>
      </c>
      <c r="P12" s="373">
        <f>Neprofi!W8</f>
        <v>0</v>
      </c>
      <c r="Q12" s="16">
        <f>Neprofi!BM8</f>
        <v>0</v>
      </c>
      <c r="R12" s="234">
        <f>'[1]Neprofi'!DE10</f>
        <v>0</v>
      </c>
    </row>
    <row r="13" spans="1:18" ht="12.75">
      <c r="A13" s="143" t="str">
        <f>CONCATENATE(Neprofi!A9)</f>
        <v>2</v>
      </c>
      <c r="B13" s="374" t="str">
        <f>CONCATENATE(Neprofi!B9)</f>
        <v>Bílčice</v>
      </c>
      <c r="C13" s="349">
        <f>Neprofi!C9</f>
        <v>231</v>
      </c>
      <c r="D13" s="350">
        <f t="shared" si="0"/>
        <v>1</v>
      </c>
      <c r="E13" s="226">
        <f>Neprofi!E9</f>
        <v>8826.84</v>
      </c>
      <c r="F13" s="215">
        <f>Neprofi!L9</f>
        <v>95.24</v>
      </c>
      <c r="G13" s="216">
        <f>Neprofi!M9</f>
        <v>0</v>
      </c>
      <c r="H13" s="217">
        <f>Neprofi!P9</f>
        <v>11.69</v>
      </c>
      <c r="I13" s="215">
        <f>Neprofi!R9</f>
        <v>37.04</v>
      </c>
      <c r="J13" s="218">
        <f>IF(C13=0,"",Neprofi!S9/C13)</f>
        <v>1.800865800865801</v>
      </c>
      <c r="K13" s="219">
        <f>IF(C13=0,"",'[1]Neprofi'!AI11/C13)</f>
        <v>0</v>
      </c>
      <c r="L13" s="230">
        <f>IF(C13=0,"",Neprofi!AY9/C13)</f>
        <v>0</v>
      </c>
      <c r="M13" s="221">
        <f>Neprofi!AA9</f>
        <v>82.3</v>
      </c>
      <c r="N13" s="223">
        <f>'[1]Neprofi'!BE11</f>
        <v>0</v>
      </c>
      <c r="O13" s="225">
        <f>IF(C13=0,"",SUM(Neprofi!AP9+Neprofi!AQ9)/C13*1000)</f>
        <v>0</v>
      </c>
      <c r="P13" s="373">
        <f>Neprofi!W9</f>
        <v>0</v>
      </c>
      <c r="Q13" s="16">
        <f>Neprofi!BM9</f>
        <v>0</v>
      </c>
      <c r="R13" s="234">
        <f>'[1]Neprofi'!DE11</f>
        <v>0</v>
      </c>
    </row>
    <row r="14" spans="1:18" ht="12.75">
      <c r="A14" s="143" t="str">
        <f>CONCATENATE(Neprofi!A10)</f>
        <v>3</v>
      </c>
      <c r="B14" s="374" t="str">
        <f>CONCATENATE(Neprofi!B10)</f>
        <v>Bohušov</v>
      </c>
      <c r="C14" s="349">
        <f>Neprofi!C10</f>
        <v>420</v>
      </c>
      <c r="D14" s="350">
        <f t="shared" si="0"/>
        <v>1</v>
      </c>
      <c r="E14" s="226">
        <f>Neprofi!E10</f>
        <v>5928.57</v>
      </c>
      <c r="F14" s="215">
        <f>Neprofi!L10</f>
        <v>0</v>
      </c>
      <c r="G14" s="216">
        <f>Neprofi!M10</f>
        <v>0</v>
      </c>
      <c r="H14" s="217">
        <f>Neprofi!P10</f>
        <v>0</v>
      </c>
      <c r="I14" s="215">
        <f>Neprofi!R10</f>
      </c>
      <c r="J14" s="218">
        <f>IF(C14=0,"",Neprofi!S10/C14)</f>
        <v>0</v>
      </c>
      <c r="K14" s="219">
        <f>IF(C14=0,"",'[1]Neprofi'!AI12/C14)</f>
        <v>0</v>
      </c>
      <c r="L14" s="230">
        <f>IF(C14=0,"",Neprofi!AY10/C14)</f>
        <v>0</v>
      </c>
      <c r="M14" s="221">
        <f>Neprofi!AA10</f>
      </c>
      <c r="N14" s="223">
        <f>'[1]Neprofi'!BE12</f>
        <v>0</v>
      </c>
      <c r="O14" s="225">
        <f>IF(C14=0,"",SUM(Neprofi!AP10+Neprofi!AQ10)/C14*1000)</f>
        <v>0</v>
      </c>
      <c r="P14" s="373">
        <f>Neprofi!W10</f>
      </c>
      <c r="Q14" s="16">
        <f>Neprofi!BM10</f>
        <v>0</v>
      </c>
      <c r="R14" s="234">
        <f>'[1]Neprofi'!DE12</f>
        <v>0</v>
      </c>
    </row>
    <row r="15" spans="1:18" ht="12.75">
      <c r="A15" s="143" t="str">
        <f>CONCATENATE(Neprofi!A11)</f>
        <v>4</v>
      </c>
      <c r="B15" s="374" t="str">
        <f>CONCATENATE(Neprofi!B11)</f>
        <v>Brantice</v>
      </c>
      <c r="C15" s="349">
        <f>Neprofi!C11</f>
        <v>1384</v>
      </c>
      <c r="D15" s="350">
        <f t="shared" si="0"/>
        <v>3</v>
      </c>
      <c r="E15" s="226">
        <f>Neprofi!E11</f>
        <v>1485.55</v>
      </c>
      <c r="F15" s="215">
        <f>Neprofi!L11</f>
        <v>23.12</v>
      </c>
      <c r="G15" s="216">
        <f>Neprofi!M11</f>
        <v>0</v>
      </c>
      <c r="H15" s="217">
        <f>Neprofi!P11</f>
        <v>1.73</v>
      </c>
      <c r="I15" s="215">
        <f>Neprofi!R11</f>
        <v>16.67</v>
      </c>
      <c r="J15" s="218">
        <f>IF(C15=0,"",Neprofi!S11/C15)</f>
        <v>0.17630057803468208</v>
      </c>
      <c r="K15" s="219">
        <f>IF(C15=0,"",'[1]Neprofi'!AI13/C15)</f>
        <v>0</v>
      </c>
      <c r="L15" s="230">
        <f>IF(C15=0,"",Neprofi!AY11/C15)</f>
        <v>0</v>
      </c>
      <c r="M15" s="221">
        <f>Neprofi!AA11</f>
        <v>67.38</v>
      </c>
      <c r="N15" s="223">
        <f>'[1]Neprofi'!BE13</f>
        <v>0</v>
      </c>
      <c r="O15" s="225">
        <f>IF(C15=0,"",SUM(Neprofi!AP11+Neprofi!AQ11)/C15*1000)</f>
        <v>0</v>
      </c>
      <c r="P15" s="373">
        <f>Neprofi!W11</f>
        <v>0</v>
      </c>
      <c r="Q15" s="16">
        <f>Neprofi!BM11</f>
        <v>0</v>
      </c>
      <c r="R15" s="234">
        <f>'[1]Neprofi'!DE13</f>
        <v>0</v>
      </c>
    </row>
    <row r="16" spans="1:18" ht="12.75">
      <c r="A16" s="143" t="str">
        <f>CONCATENATE(Neprofi!A12)</f>
        <v>5</v>
      </c>
      <c r="B16" s="374" t="str">
        <f>CONCATENATE(Neprofi!B12)</f>
        <v>Dívčí Hrad</v>
      </c>
      <c r="C16" s="349">
        <f>Neprofi!C12</f>
        <v>297</v>
      </c>
      <c r="D16" s="350">
        <f t="shared" si="0"/>
        <v>1</v>
      </c>
      <c r="E16" s="226">
        <f>Neprofi!E12</f>
        <v>10225.59</v>
      </c>
      <c r="F16" s="215">
        <f>Neprofi!L12</f>
        <v>60.61</v>
      </c>
      <c r="G16" s="216">
        <f>Neprofi!M12</f>
        <v>0</v>
      </c>
      <c r="H16" s="217">
        <f>Neprofi!P12</f>
        <v>4.38</v>
      </c>
      <c r="I16" s="215">
        <f>Neprofi!R12</f>
        <v>0</v>
      </c>
      <c r="J16" s="218">
        <f>IF(C16=0,"",Neprofi!S12/C16)</f>
        <v>0.2356902356902357</v>
      </c>
      <c r="K16" s="219">
        <f>IF(C16=0,"",'[1]Neprofi'!AI14/C16)</f>
        <v>0</v>
      </c>
      <c r="L16" s="230">
        <f>IF(C16=0,"",Neprofi!AY12/C16)</f>
        <v>0</v>
      </c>
      <c r="M16" s="221">
        <f>Neprofi!AA12</f>
        <v>23.31</v>
      </c>
      <c r="N16" s="223">
        <f>'[1]Neprofi'!BE14</f>
        <v>0</v>
      </c>
      <c r="O16" s="225">
        <f>IF(C16=0,"",SUM(Neprofi!AP12+Neprofi!AQ12)/C16*1000)</f>
        <v>0</v>
      </c>
      <c r="P16" s="373">
        <f>Neprofi!W12</f>
        <v>0</v>
      </c>
      <c r="Q16" s="16">
        <f>Neprofi!BM12</f>
        <v>0</v>
      </c>
      <c r="R16" s="234">
        <f>'[1]Neprofi'!DE14</f>
        <v>0</v>
      </c>
    </row>
    <row r="17" spans="1:18" ht="12.75">
      <c r="A17" s="143" t="str">
        <f>CONCATENATE(Neprofi!A13)</f>
        <v>6</v>
      </c>
      <c r="B17" s="374" t="str">
        <f>CONCATENATE(Neprofi!B13)</f>
        <v>Dolní Moravice</v>
      </c>
      <c r="C17" s="349">
        <f>Neprofi!C13</f>
        <v>394</v>
      </c>
      <c r="D17" s="350">
        <f t="shared" si="0"/>
        <v>1</v>
      </c>
      <c r="E17" s="226">
        <f>Neprofi!E13</f>
        <v>0</v>
      </c>
      <c r="F17" s="215">
        <f>Neprofi!L13</f>
        <v>0</v>
      </c>
      <c r="G17" s="216">
        <f>Neprofi!M13</f>
        <v>0</v>
      </c>
      <c r="H17" s="217">
        <f>Neprofi!P13</f>
        <v>0</v>
      </c>
      <c r="I17" s="215">
        <f>Neprofi!R13</f>
      </c>
      <c r="J17" s="218">
        <f>IF(C17=0,"",Neprofi!S13/C17)</f>
        <v>0</v>
      </c>
      <c r="K17" s="219">
        <f>IF(C17=0,"",'[1]Neprofi'!AI15/C17)</f>
        <v>0</v>
      </c>
      <c r="L17" s="230">
        <f>IF(C17=0,"",Neprofi!AY13/C17)</f>
        <v>0</v>
      </c>
      <c r="M17" s="221">
        <f>Neprofi!AA13</f>
      </c>
      <c r="N17" s="223">
        <f>'[1]Neprofi'!BE15</f>
        <v>0</v>
      </c>
      <c r="O17" s="225">
        <f>IF(C17=0,"",SUM(Neprofi!AP13+Neprofi!AQ13)/C17*1000)</f>
        <v>0</v>
      </c>
      <c r="P17" s="373">
        <f>Neprofi!W13</f>
      </c>
      <c r="Q17" s="16">
        <f>Neprofi!BM13</f>
        <v>0</v>
      </c>
      <c r="R17" s="234">
        <f>'[1]Neprofi'!DE15</f>
        <v>0</v>
      </c>
    </row>
    <row r="18" spans="1:18" ht="12.75">
      <c r="A18" s="143" t="str">
        <f>CONCATENATE(Neprofi!A14)</f>
        <v>7</v>
      </c>
      <c r="B18" s="374" t="str">
        <f>CONCATENATE(Neprofi!B14)</f>
        <v>Dvorce</v>
      </c>
      <c r="C18" s="349">
        <f>Neprofi!C14</f>
        <v>1368</v>
      </c>
      <c r="D18" s="350">
        <f t="shared" si="0"/>
        <v>3</v>
      </c>
      <c r="E18" s="226">
        <f>Neprofi!E14</f>
        <v>5892.54</v>
      </c>
      <c r="F18" s="215">
        <f>Neprofi!L14</f>
        <v>126.46</v>
      </c>
      <c r="G18" s="216">
        <f>Neprofi!M14</f>
        <v>4.39</v>
      </c>
      <c r="H18" s="217">
        <f>Neprofi!P14</f>
        <v>9.94</v>
      </c>
      <c r="I18" s="215">
        <f>Neprofi!R14</f>
        <v>44.12</v>
      </c>
      <c r="J18" s="218">
        <f>IF(C18=0,"",Neprofi!S14/C18)</f>
        <v>1.125</v>
      </c>
      <c r="K18" s="219">
        <f>IF(C18=0,"",'[1]Neprofi'!AI16/C18)</f>
        <v>0</v>
      </c>
      <c r="L18" s="230">
        <f>IF(C18=0,"",Neprofi!AY14/C18)</f>
        <v>0</v>
      </c>
      <c r="M18" s="221">
        <f>Neprofi!AA14</f>
        <v>54.41</v>
      </c>
      <c r="N18" s="223">
        <f>'[1]Neprofi'!BE16</f>
        <v>0</v>
      </c>
      <c r="O18" s="225">
        <f>IF(C18=0,"",SUM(Neprofi!AP14+Neprofi!AQ14)/C18*1000)</f>
        <v>5.847953216374268</v>
      </c>
      <c r="P18" s="373">
        <f>Neprofi!W14</f>
        <v>3.7</v>
      </c>
      <c r="Q18" s="16">
        <f>Neprofi!BM14</f>
        <v>0</v>
      </c>
      <c r="R18" s="234">
        <f>'[1]Neprofi'!DE16</f>
        <v>0</v>
      </c>
    </row>
    <row r="19" spans="1:18" ht="12.75">
      <c r="A19" s="143" t="str">
        <f>CONCATENATE(Neprofi!A15)</f>
        <v>8</v>
      </c>
      <c r="B19" s="374" t="str">
        <f>CONCATENATE(Neprofi!B15)</f>
        <v>Heřmanovice</v>
      </c>
      <c r="C19" s="349">
        <f>Neprofi!C15</f>
        <v>356</v>
      </c>
      <c r="D19" s="350">
        <f t="shared" si="0"/>
        <v>1</v>
      </c>
      <c r="E19" s="226">
        <f>Neprofi!E15</f>
        <v>6466.29</v>
      </c>
      <c r="F19" s="215">
        <f>Neprofi!L15</f>
        <v>84.27</v>
      </c>
      <c r="G19" s="216">
        <f>Neprofi!M15</f>
        <v>0</v>
      </c>
      <c r="H19" s="217">
        <f>Neprofi!P15</f>
        <v>6.18</v>
      </c>
      <c r="I19" s="215">
        <f>Neprofi!R15</f>
        <v>9.09</v>
      </c>
      <c r="J19" s="218">
        <f>IF(C19=0,"",Neprofi!S15/C19)</f>
        <v>0.5955056179775281</v>
      </c>
      <c r="K19" s="219">
        <f>IF(C19=0,"",'[1]Neprofi'!AI17/C19)</f>
        <v>0</v>
      </c>
      <c r="L19" s="230">
        <f>IF(C19=0,"",Neprofi!AY15/C19)</f>
        <v>0</v>
      </c>
      <c r="M19" s="221">
        <f>Neprofi!AA15</f>
        <v>25.91</v>
      </c>
      <c r="N19" s="223">
        <f>'[1]Neprofi'!BE17</f>
        <v>0</v>
      </c>
      <c r="O19" s="225">
        <f>IF(C19=0,"",SUM(Neprofi!AP15+Neprofi!AQ15)/C19*1000)</f>
        <v>0</v>
      </c>
      <c r="P19" s="373">
        <f>Neprofi!W15</f>
        <v>0</v>
      </c>
      <c r="Q19" s="16">
        <f>Neprofi!BM15</f>
        <v>0</v>
      </c>
      <c r="R19" s="234">
        <f>'[1]Neprofi'!DE17</f>
        <v>0</v>
      </c>
    </row>
    <row r="20" spans="1:18" ht="12.75">
      <c r="A20" s="143" t="str">
        <f>CONCATENATE(Neprofi!A16)</f>
        <v>9</v>
      </c>
      <c r="B20" s="374" t="str">
        <f>CONCATENATE(Neprofi!B16)</f>
        <v>Hlinka</v>
      </c>
      <c r="C20" s="349">
        <f>Neprofi!C16</f>
        <v>187</v>
      </c>
      <c r="D20" s="350">
        <f t="shared" si="0"/>
        <v>1</v>
      </c>
      <c r="E20" s="226">
        <f>Neprofi!E16</f>
        <v>5058.82</v>
      </c>
      <c r="F20" s="215">
        <f>Neprofi!L16</f>
        <v>299.47</v>
      </c>
      <c r="G20" s="216">
        <f>Neprofi!M16</f>
        <v>0</v>
      </c>
      <c r="H20" s="217">
        <f>Neprofi!P16</f>
        <v>8.02</v>
      </c>
      <c r="I20" s="215">
        <f>Neprofi!R16</f>
        <v>20</v>
      </c>
      <c r="J20" s="218">
        <f>IF(C20=0,"",Neprofi!S16/C20)</f>
        <v>0.7058823529411765</v>
      </c>
      <c r="K20" s="219">
        <f>IF(C20=0,"",'[1]Neprofi'!AI18/C20)</f>
        <v>0</v>
      </c>
      <c r="L20" s="230">
        <f>IF(C20=0,"",Neprofi!AY16/C20)</f>
        <v>0</v>
      </c>
      <c r="M20" s="221">
        <f>Neprofi!AA16</f>
        <v>43.87</v>
      </c>
      <c r="N20" s="223">
        <f>'[1]Neprofi'!BE18</f>
        <v>0</v>
      </c>
      <c r="O20" s="225">
        <f>IF(C20=0,"",SUM(Neprofi!AP16+Neprofi!AQ16)/C20*1000)</f>
        <v>0</v>
      </c>
      <c r="P20" s="373">
        <f>Neprofi!W16</f>
        <v>0</v>
      </c>
      <c r="Q20" s="16">
        <f>Neprofi!BM16</f>
        <v>0</v>
      </c>
      <c r="R20" s="234">
        <f>'[1]Neprofi'!DE18</f>
        <v>0</v>
      </c>
    </row>
    <row r="21" spans="1:18" ht="12.75">
      <c r="A21" s="143" t="str">
        <f>CONCATENATE(Neprofi!A17)</f>
        <v>10</v>
      </c>
      <c r="B21" s="374" t="str">
        <f>CONCATENATE(Neprofi!B17)</f>
        <v>Holčovice</v>
      </c>
      <c r="C21" s="349">
        <f>Neprofi!C17</f>
        <v>721</v>
      </c>
      <c r="D21" s="350">
        <f t="shared" si="0"/>
        <v>2</v>
      </c>
      <c r="E21" s="226">
        <f>Neprofi!E17</f>
        <v>7894.59</v>
      </c>
      <c r="F21" s="215">
        <f>Neprofi!L17</f>
        <v>148.4</v>
      </c>
      <c r="G21" s="216">
        <f>Neprofi!M17</f>
        <v>0</v>
      </c>
      <c r="H21" s="217">
        <f>Neprofi!P17</f>
        <v>7.35</v>
      </c>
      <c r="I21" s="215">
        <f>Neprofi!R17</f>
        <v>58.49</v>
      </c>
      <c r="J21" s="218">
        <f>IF(C21=0,"",Neprofi!S17/C21)</f>
        <v>0.231622746185853</v>
      </c>
      <c r="K21" s="219">
        <f>IF(C21=0,"",'[1]Neprofi'!AI19/C21)</f>
        <v>0</v>
      </c>
      <c r="L21" s="230">
        <f>IF(C21=0,"",Neprofi!AY17/C21)</f>
        <v>0</v>
      </c>
      <c r="M21" s="221">
        <f>Neprofi!AA17</f>
        <v>8.43</v>
      </c>
      <c r="N21" s="223">
        <f>'[1]Neprofi'!BE19</f>
        <v>0</v>
      </c>
      <c r="O21" s="225">
        <f>IF(C21=0,"",SUM(Neprofi!AP17+Neprofi!AQ17)/C21*1000)</f>
        <v>0</v>
      </c>
      <c r="P21" s="373">
        <f>Neprofi!W17</f>
        <v>0</v>
      </c>
      <c r="Q21" s="16">
        <f>Neprofi!BM17</f>
        <v>0</v>
      </c>
      <c r="R21" s="234">
        <f>'[1]Neprofi'!DE19</f>
        <v>0</v>
      </c>
    </row>
    <row r="22" spans="1:18" ht="12.75">
      <c r="A22" s="143" t="str">
        <f>CONCATENATE(Neprofi!A18)</f>
        <v>11</v>
      </c>
      <c r="B22" s="374" t="str">
        <f>CONCATENATE(Neprofi!B18)</f>
        <v>Horní Město</v>
      </c>
      <c r="C22" s="349">
        <f>Neprofi!C18</f>
        <v>888</v>
      </c>
      <c r="D22" s="350">
        <f t="shared" si="0"/>
        <v>2</v>
      </c>
      <c r="E22" s="226">
        <f>Neprofi!E18</f>
        <v>459.46</v>
      </c>
      <c r="F22" s="215">
        <f>Neprofi!L18</f>
        <v>37.16</v>
      </c>
      <c r="G22" s="216">
        <f>Neprofi!M18</f>
        <v>4.5</v>
      </c>
      <c r="H22" s="217">
        <f>Neprofi!P18</f>
        <v>2.25</v>
      </c>
      <c r="I22" s="215">
        <f>Neprofi!R18</f>
        <v>65</v>
      </c>
      <c r="J22" s="218">
        <f>IF(C22=0,"",Neprofi!S18/C22)</f>
        <v>0.05067567567567568</v>
      </c>
      <c r="K22" s="219">
        <f>IF(C22=0,"",'[1]Neprofi'!AI20/C22)</f>
        <v>0</v>
      </c>
      <c r="L22" s="230">
        <f>IF(C22=0,"",Neprofi!AY18/C22)</f>
        <v>0</v>
      </c>
      <c r="M22" s="221">
        <f>Neprofi!AA18</f>
        <v>6.25</v>
      </c>
      <c r="N22" s="223">
        <f>'[1]Neprofi'!BE20</f>
        <v>2</v>
      </c>
      <c r="O22" s="225">
        <f>IF(C22=0,"",SUM(Neprofi!AP18+Neprofi!AQ18)/C22*1000)</f>
        <v>0</v>
      </c>
      <c r="P22" s="373">
        <f>Neprofi!W18</f>
        <v>0</v>
      </c>
      <c r="Q22" s="16">
        <f>Neprofi!BM18</f>
        <v>0</v>
      </c>
      <c r="R22" s="234">
        <f>'[1]Neprofi'!DE20</f>
        <v>0</v>
      </c>
    </row>
    <row r="23" spans="1:18" ht="12.75">
      <c r="A23" s="143" t="str">
        <f>CONCATENATE(Neprofi!A19)</f>
        <v>12</v>
      </c>
      <c r="B23" s="374" t="str">
        <f>CONCATENATE(Neprofi!B19)</f>
        <v>Hošťálkovy</v>
      </c>
      <c r="C23" s="349">
        <f>Neprofi!C19</f>
        <v>592</v>
      </c>
      <c r="D23" s="350">
        <f t="shared" si="0"/>
        <v>2</v>
      </c>
      <c r="E23" s="226">
        <f>Neprofi!E19</f>
        <v>3859.8</v>
      </c>
      <c r="F23" s="215">
        <f>Neprofi!L19</f>
        <v>182.43</v>
      </c>
      <c r="G23" s="216">
        <f>Neprofi!M19</f>
        <v>0</v>
      </c>
      <c r="H23" s="217">
        <f>Neprofi!P19</f>
        <v>4.56</v>
      </c>
      <c r="I23" s="215">
        <f>Neprofi!R19</f>
        <v>29.63</v>
      </c>
      <c r="J23" s="218">
        <f>IF(C23=0,"",Neprofi!S19/C23)</f>
        <v>0.4206081081081081</v>
      </c>
      <c r="K23" s="219">
        <f>IF(C23=0,"",'[1]Neprofi'!AI21/C23)</f>
        <v>0</v>
      </c>
      <c r="L23" s="230">
        <f>IF(C23=0,"",Neprofi!AY19/C23)</f>
        <v>0</v>
      </c>
      <c r="M23" s="221">
        <f>Neprofi!AA19</f>
        <v>53.67</v>
      </c>
      <c r="N23" s="223">
        <f>'[1]Neprofi'!BE21</f>
        <v>0</v>
      </c>
      <c r="O23" s="225">
        <f>IF(C23=0,"",SUM(Neprofi!AP19+Neprofi!AQ19)/C23*1000)</f>
        <v>0</v>
      </c>
      <c r="P23" s="373">
        <f>Neprofi!W19</f>
        <v>0</v>
      </c>
      <c r="Q23" s="16">
        <f>Neprofi!BM19</f>
        <v>0</v>
      </c>
      <c r="R23" s="234">
        <f>'[1]Neprofi'!DE21</f>
        <v>0</v>
      </c>
    </row>
    <row r="24" spans="1:18" ht="12.75">
      <c r="A24" s="143" t="str">
        <f>CONCATENATE(Neprofi!A20)</f>
        <v>13</v>
      </c>
      <c r="B24" s="374" t="str">
        <f>CONCATENATE(Neprofi!B20)</f>
        <v>Janov</v>
      </c>
      <c r="C24" s="349">
        <f>Neprofi!C20</f>
        <v>296</v>
      </c>
      <c r="D24" s="350">
        <f t="shared" si="0"/>
        <v>1</v>
      </c>
      <c r="E24" s="226">
        <f>Neprofi!E20</f>
        <v>9993.24</v>
      </c>
      <c r="F24" s="215">
        <f>Neprofi!L20</f>
        <v>67.57</v>
      </c>
      <c r="G24" s="216">
        <f>Neprofi!M20</f>
        <v>3.38</v>
      </c>
      <c r="H24" s="217">
        <f>Neprofi!P20</f>
        <v>8.45</v>
      </c>
      <c r="I24" s="215">
        <f>Neprofi!R20</f>
        <v>12</v>
      </c>
      <c r="J24" s="218">
        <f>IF(C24=0,"",Neprofi!S20/C24)</f>
        <v>0.8513513513513513</v>
      </c>
      <c r="K24" s="219">
        <f>IF(C24=0,"",'[1]Neprofi'!AI22/C24)</f>
        <v>0</v>
      </c>
      <c r="L24" s="230">
        <f>IF(C24=0,"",Neprofi!AY20/C24)</f>
        <v>0</v>
      </c>
      <c r="M24" s="221">
        <f>Neprofi!AA20</f>
        <v>67.52</v>
      </c>
      <c r="N24" s="223">
        <f>'[1]Neprofi'!BE22</f>
        <v>175</v>
      </c>
      <c r="O24" s="225">
        <f>IF(C24=0,"",SUM(Neprofi!AP20+Neprofi!AQ20)/C24*1000)</f>
        <v>0</v>
      </c>
      <c r="P24" s="373">
        <f>Neprofi!W20</f>
        <v>0</v>
      </c>
      <c r="Q24" s="16">
        <f>Neprofi!BM20</f>
        <v>0</v>
      </c>
      <c r="R24" s="234">
        <f>'[1]Neprofi'!DE22</f>
        <v>0</v>
      </c>
    </row>
    <row r="25" spans="1:18" ht="12.75">
      <c r="A25" s="143" t="str">
        <f>CONCATENATE(Neprofi!A21)</f>
        <v>14</v>
      </c>
      <c r="B25" s="374" t="str">
        <f>CONCATENATE(Neprofi!B21)</f>
        <v>Jindřichov</v>
      </c>
      <c r="C25" s="349">
        <f>Neprofi!C21</f>
        <v>1289</v>
      </c>
      <c r="D25" s="350">
        <f t="shared" si="0"/>
        <v>3</v>
      </c>
      <c r="E25" s="226">
        <f>Neprofi!E21</f>
        <v>4824.67</v>
      </c>
      <c r="F25" s="215">
        <f>Neprofi!L21</f>
        <v>77.58</v>
      </c>
      <c r="G25" s="216">
        <f>Neprofi!M21</f>
        <v>0</v>
      </c>
      <c r="H25" s="217">
        <f>Neprofi!P21</f>
        <v>3.65</v>
      </c>
      <c r="I25" s="215">
        <f>Neprofi!R21</f>
        <v>40.43</v>
      </c>
      <c r="J25" s="218">
        <f>IF(C25=0,"",Neprofi!S21/C25)</f>
        <v>0.5027152831652444</v>
      </c>
      <c r="K25" s="219">
        <f>IF(C25=0,"",'[1]Neprofi'!AI23/C25)</f>
        <v>0</v>
      </c>
      <c r="L25" s="230">
        <f>IF(C25=0,"",Neprofi!AY21/C25)</f>
        <v>0</v>
      </c>
      <c r="M25" s="221">
        <f>Neprofi!AA21</f>
        <v>43.23</v>
      </c>
      <c r="N25" s="223">
        <f>'[1]Neprofi'!BE23</f>
        <v>60</v>
      </c>
      <c r="O25" s="225">
        <f>IF(C25=0,"",SUM(Neprofi!AP21+Neprofi!AQ21)/C25*1000)</f>
        <v>0</v>
      </c>
      <c r="P25" s="373">
        <f>Neprofi!W21</f>
        <v>0</v>
      </c>
      <c r="Q25" s="16">
        <f>Neprofi!BM21</f>
        <v>0</v>
      </c>
      <c r="R25" s="234">
        <f>'[1]Neprofi'!DE23</f>
        <v>0</v>
      </c>
    </row>
    <row r="26" spans="1:18" ht="12.75">
      <c r="A26" s="143" t="str">
        <f>CONCATENATE(Neprofi!A22)</f>
        <v>15</v>
      </c>
      <c r="B26" s="374" t="str">
        <f>CONCATENATE(Neprofi!B22)</f>
        <v>Jiříkov</v>
      </c>
      <c r="C26" s="349">
        <f>Neprofi!C22</f>
        <v>270</v>
      </c>
      <c r="D26" s="350">
        <f t="shared" si="0"/>
        <v>1</v>
      </c>
      <c r="E26" s="226">
        <f>Neprofi!E22</f>
        <v>5314.81</v>
      </c>
      <c r="F26" s="215">
        <f>Neprofi!L22</f>
        <v>81.48</v>
      </c>
      <c r="G26" s="216">
        <f>Neprofi!M22</f>
        <v>0</v>
      </c>
      <c r="H26" s="217">
        <f>Neprofi!P22</f>
        <v>4.07</v>
      </c>
      <c r="I26" s="215">
        <f>Neprofi!R22</f>
        <v>63.64</v>
      </c>
      <c r="J26" s="218">
        <f>IF(C26=0,"",Neprofi!S22/C26)</f>
        <v>0.05555555555555555</v>
      </c>
      <c r="K26" s="219">
        <f>IF(C26=0,"",'[1]Neprofi'!AI24/C26)</f>
        <v>0</v>
      </c>
      <c r="L26" s="230">
        <f>IF(C26=0,"",Neprofi!AY22/C26)</f>
        <v>0</v>
      </c>
      <c r="M26" s="221">
        <f>Neprofi!AA22</f>
        <v>2.73</v>
      </c>
      <c r="N26" s="223">
        <f>'[1]Neprofi'!BE24</f>
        <v>0</v>
      </c>
      <c r="O26" s="225">
        <f>IF(C26=0,"",SUM(Neprofi!AP22+Neprofi!AQ22)/C26*1000)</f>
        <v>0</v>
      </c>
      <c r="P26" s="373">
        <f>Neprofi!W22</f>
        <v>0</v>
      </c>
      <c r="Q26" s="16">
        <f>Neprofi!BM22</f>
        <v>0</v>
      </c>
      <c r="R26" s="234">
        <f>'[1]Neprofi'!DE24</f>
        <v>150</v>
      </c>
    </row>
    <row r="27" spans="1:18" ht="12.75">
      <c r="A27" s="143" t="str">
        <f>CONCATENATE(Neprofi!A23)</f>
        <v>16</v>
      </c>
      <c r="B27" s="374" t="str">
        <f>CONCATENATE(Neprofi!B23)</f>
        <v>Karlovice</v>
      </c>
      <c r="C27" s="349">
        <f>Neprofi!C23</f>
        <v>1045</v>
      </c>
      <c r="D27" s="350">
        <f t="shared" si="0"/>
        <v>3</v>
      </c>
      <c r="E27" s="226">
        <f>Neprofi!E23</f>
        <v>3287.08</v>
      </c>
      <c r="F27" s="215">
        <f>Neprofi!L23</f>
        <v>51.67</v>
      </c>
      <c r="G27" s="216">
        <f>Neprofi!M23</f>
        <v>0</v>
      </c>
      <c r="H27" s="217">
        <f>Neprofi!P23</f>
        <v>2.49</v>
      </c>
      <c r="I27" s="215">
        <f>Neprofi!R23</f>
        <v>11.54</v>
      </c>
      <c r="J27" s="218">
        <f>IF(C27=0,"",Neprofi!S23/C27)</f>
        <v>0.2</v>
      </c>
      <c r="K27" s="219">
        <f>IF(C27=0,"",'[1]Neprofi'!AI25/C27)</f>
        <v>0</v>
      </c>
      <c r="L27" s="230">
        <f>IF(C27=0,"",Neprofi!AY23/C27)</f>
        <v>0</v>
      </c>
      <c r="M27" s="221">
        <f>Neprofi!AA23</f>
        <v>46.12</v>
      </c>
      <c r="N27" s="223">
        <f>'[1]Neprofi'!BE25</f>
        <v>1</v>
      </c>
      <c r="O27" s="225">
        <f>IF(C27=0,"",SUM(Neprofi!AP23+Neprofi!AQ23)/C27*1000)</f>
        <v>0</v>
      </c>
      <c r="P27" s="373">
        <f>Neprofi!W23</f>
        <v>0</v>
      </c>
      <c r="Q27" s="16">
        <f>Neprofi!BM23</f>
        <v>0</v>
      </c>
      <c r="R27" s="234">
        <f>'[1]Neprofi'!DE25</f>
        <v>0</v>
      </c>
    </row>
    <row r="28" spans="1:18" ht="12.75">
      <c r="A28" s="143" t="str">
        <f>CONCATENATE(Neprofi!A24)</f>
        <v>17</v>
      </c>
      <c r="B28" s="374" t="str">
        <f>CONCATENATE(Neprofi!B24)</f>
        <v>Krasov</v>
      </c>
      <c r="C28" s="349">
        <f>Neprofi!C24</f>
        <v>334</v>
      </c>
      <c r="D28" s="350">
        <f t="shared" si="0"/>
        <v>1</v>
      </c>
      <c r="E28" s="226">
        <f>Neprofi!E24</f>
        <v>5517.96</v>
      </c>
      <c r="F28" s="215">
        <f>Neprofi!L24</f>
        <v>35.93</v>
      </c>
      <c r="G28" s="216">
        <f>Neprofi!M24</f>
        <v>0</v>
      </c>
      <c r="H28" s="217">
        <f>Neprofi!P24</f>
        <v>4.49</v>
      </c>
      <c r="I28" s="215">
        <f>Neprofi!R24</f>
        <v>20</v>
      </c>
      <c r="J28" s="218">
        <f>IF(C28=0,"",Neprofi!S24/C28)</f>
        <v>0.25449101796407186</v>
      </c>
      <c r="K28" s="219">
        <f>IF(C28=0,"",'[1]Neprofi'!AI26/C28)</f>
        <v>0</v>
      </c>
      <c r="L28" s="230">
        <f>IF(C28=0,"",Neprofi!AY24/C28)</f>
        <v>0</v>
      </c>
      <c r="M28" s="221">
        <f>Neprofi!AA24</f>
        <v>12.4</v>
      </c>
      <c r="N28" s="223">
        <f>'[1]Neprofi'!BE26</f>
        <v>0</v>
      </c>
      <c r="O28" s="225">
        <f>IF(C28=0,"",SUM(Neprofi!AP24+Neprofi!AQ24)/C28*1000)</f>
        <v>0</v>
      </c>
      <c r="P28" s="373">
        <f>Neprofi!W24</f>
        <v>0</v>
      </c>
      <c r="Q28" s="16">
        <f>Neprofi!BM24</f>
        <v>0</v>
      </c>
      <c r="R28" s="234">
        <f>'[1]Neprofi'!DE26</f>
        <v>0</v>
      </c>
    </row>
    <row r="29" spans="1:18" ht="12.75">
      <c r="A29" s="143" t="str">
        <f>CONCATENATE(Neprofi!A25)</f>
        <v>18</v>
      </c>
      <c r="B29" s="374" t="str">
        <f>CONCATENATE(Neprofi!B25)</f>
        <v>Křišťanovice</v>
      </c>
      <c r="C29" s="349">
        <f>Neprofi!C25</f>
        <v>270</v>
      </c>
      <c r="D29" s="350">
        <f t="shared" si="0"/>
        <v>1</v>
      </c>
      <c r="E29" s="226">
        <f>Neprofi!E25</f>
        <v>15177.78</v>
      </c>
      <c r="F29" s="215">
        <f>Neprofi!L25</f>
        <v>140.74</v>
      </c>
      <c r="G29" s="216">
        <f>Neprofi!M25</f>
        <v>3.7</v>
      </c>
      <c r="H29" s="217">
        <f>Neprofi!P25</f>
        <v>8.89</v>
      </c>
      <c r="I29" s="215">
        <f>Neprofi!R25</f>
        <v>8.33</v>
      </c>
      <c r="J29" s="218">
        <f>IF(C29=0,"",Neprofi!S25/C29)</f>
        <v>1.1777777777777778</v>
      </c>
      <c r="K29" s="219">
        <f>IF(C29=0,"",'[1]Neprofi'!AI27/C29)</f>
        <v>0</v>
      </c>
      <c r="L29" s="230">
        <f>IF(C29=0,"",Neprofi!AY25/C29)</f>
        <v>0</v>
      </c>
      <c r="M29" s="221">
        <f>Neprofi!AA25</f>
        <v>51.92</v>
      </c>
      <c r="N29" s="223">
        <f>'[1]Neprofi'!BE27</f>
        <v>0</v>
      </c>
      <c r="O29" s="225">
        <f>IF(C29=0,"",SUM(Neprofi!AP25+Neprofi!AQ25)/C29*1000)</f>
        <v>0</v>
      </c>
      <c r="P29" s="373">
        <f>Neprofi!W25</f>
        <v>0</v>
      </c>
      <c r="Q29" s="16">
        <f>Neprofi!BM25</f>
        <v>0</v>
      </c>
      <c r="R29" s="234">
        <f>'[1]Neprofi'!DE27</f>
        <v>0</v>
      </c>
    </row>
    <row r="30" spans="1:18" ht="12.75">
      <c r="A30" s="143" t="str">
        <f>CONCATENATE(Neprofi!A26)</f>
        <v>19</v>
      </c>
      <c r="B30" s="374" t="str">
        <f>CONCATENATE(Neprofi!B26)</f>
        <v>Leskovec</v>
      </c>
      <c r="C30" s="349">
        <f>Neprofi!C26</f>
        <v>442</v>
      </c>
      <c r="D30" s="350">
        <f t="shared" si="0"/>
        <v>1</v>
      </c>
      <c r="E30" s="226">
        <f>Neprofi!E26</f>
        <v>8029.41</v>
      </c>
      <c r="F30" s="215">
        <f>Neprofi!L26</f>
        <v>101.81</v>
      </c>
      <c r="G30" s="216">
        <f>Neprofi!M26</f>
        <v>0</v>
      </c>
      <c r="H30" s="217">
        <f>Neprofi!P26</f>
        <v>6.79</v>
      </c>
      <c r="I30" s="215">
        <f>Neprofi!R26</f>
        <v>30</v>
      </c>
      <c r="J30" s="218">
        <f>IF(C30=0,"",Neprofi!S26/C30)</f>
        <v>0.42081447963800905</v>
      </c>
      <c r="K30" s="219">
        <f>IF(C30=0,"",'[1]Neprofi'!AI28/C30)</f>
        <v>0</v>
      </c>
      <c r="L30" s="230">
        <f>IF(C30=0,"",Neprofi!AY26/C30)</f>
        <v>0</v>
      </c>
      <c r="M30" s="221">
        <f>Neprofi!AA26</f>
        <v>26.1</v>
      </c>
      <c r="N30" s="223">
        <f>'[1]Neprofi'!BE28</f>
        <v>0</v>
      </c>
      <c r="O30" s="225">
        <f>IF(C30=0,"",SUM(Neprofi!AP26+Neprofi!AQ26)/C30*1000)</f>
        <v>0</v>
      </c>
      <c r="P30" s="373">
        <f>Neprofi!W26</f>
        <v>0</v>
      </c>
      <c r="Q30" s="16">
        <f>Neprofi!BM26</f>
        <v>0</v>
      </c>
      <c r="R30" s="234">
        <f>'[1]Neprofi'!DE28</f>
        <v>0</v>
      </c>
    </row>
    <row r="31" spans="1:18" ht="12.75">
      <c r="A31" s="143" t="str">
        <f>CONCATENATE(Neprofi!A27)</f>
        <v>20</v>
      </c>
      <c r="B31" s="374" t="str">
        <f>CONCATENATE(Neprofi!B27)</f>
        <v>Liptaň</v>
      </c>
      <c r="C31" s="349">
        <f>Neprofi!C27</f>
        <v>461</v>
      </c>
      <c r="D31" s="350">
        <f t="shared" si="0"/>
        <v>1</v>
      </c>
      <c r="E31" s="226">
        <f>Neprofi!E27</f>
        <v>9392.62</v>
      </c>
      <c r="F31" s="215">
        <f>Neprofi!L27</f>
        <v>52.06</v>
      </c>
      <c r="G31" s="216">
        <f>Neprofi!M27</f>
        <v>0</v>
      </c>
      <c r="H31" s="217">
        <f>Neprofi!P27</f>
        <v>8.68</v>
      </c>
      <c r="I31" s="215">
        <f>Neprofi!R27</f>
        <v>25</v>
      </c>
      <c r="J31" s="218">
        <f>IF(C31=0,"",Neprofi!S27/C31)</f>
        <v>0.420824295010846</v>
      </c>
      <c r="K31" s="219">
        <f>IF(C31=0,"",'[1]Neprofi'!AI29/C31)</f>
        <v>0</v>
      </c>
      <c r="L31" s="230">
        <f>IF(C31=0,"",Neprofi!AY27/C31)</f>
        <v>0</v>
      </c>
      <c r="M31" s="221">
        <f>Neprofi!AA27</f>
        <v>15.73</v>
      </c>
      <c r="N31" s="223">
        <f>'[1]Neprofi'!BE29</f>
        <v>0</v>
      </c>
      <c r="O31" s="225">
        <f>IF(C31=0,"",SUM(Neprofi!AP27+Neprofi!AQ27)/C31*1000)</f>
        <v>0</v>
      </c>
      <c r="P31" s="373">
        <f>Neprofi!W27</f>
        <v>0</v>
      </c>
      <c r="Q31" s="16">
        <f>Neprofi!BM27</f>
        <v>0</v>
      </c>
      <c r="R31" s="234">
        <f>'[1]Neprofi'!DE29</f>
        <v>0</v>
      </c>
    </row>
    <row r="32" spans="1:18" ht="12.75">
      <c r="A32" s="143" t="str">
        <f>CONCATENATE(Neprofi!A28)</f>
        <v>21</v>
      </c>
      <c r="B32" s="374" t="str">
        <f>CONCATENATE(Neprofi!B28)</f>
        <v>Lomnice</v>
      </c>
      <c r="C32" s="349">
        <f>Neprofi!C28</f>
        <v>504</v>
      </c>
      <c r="D32" s="350">
        <f t="shared" si="0"/>
        <v>2</v>
      </c>
      <c r="E32" s="226">
        <f>Neprofi!E28</f>
        <v>6958.33</v>
      </c>
      <c r="F32" s="215">
        <f>Neprofi!L28</f>
        <v>33.73</v>
      </c>
      <c r="G32" s="216">
        <f>Neprofi!M28</f>
        <v>0</v>
      </c>
      <c r="H32" s="217">
        <f>Neprofi!P28</f>
        <v>10.12</v>
      </c>
      <c r="I32" s="215">
        <f>Neprofi!R28</f>
        <v>9.8</v>
      </c>
      <c r="J32" s="218">
        <f>IF(C32=0,"",Neprofi!S28/C32)</f>
        <v>0.4861111111111111</v>
      </c>
      <c r="K32" s="219">
        <f>IF(C32=0,"",'[1]Neprofi'!AI30/C32)</f>
        <v>0</v>
      </c>
      <c r="L32" s="230">
        <f>IF(C32=0,"",Neprofi!AY28/C32)</f>
        <v>0</v>
      </c>
      <c r="M32" s="221">
        <f>Neprofi!AA28</f>
        <v>13.53</v>
      </c>
      <c r="N32" s="223">
        <f>'[1]Neprofi'!BE30</f>
        <v>0</v>
      </c>
      <c r="O32" s="225">
        <f>IF(C32=0,"",SUM(Neprofi!AP28+Neprofi!AQ28)/C32*1000)</f>
        <v>0</v>
      </c>
      <c r="P32" s="373">
        <f>Neprofi!W28</f>
        <v>0</v>
      </c>
      <c r="Q32" s="16">
        <f>Neprofi!BM28</f>
        <v>0</v>
      </c>
      <c r="R32" s="234">
        <f>'[1]Neprofi'!DE30</f>
        <v>0</v>
      </c>
    </row>
    <row r="33" spans="1:18" ht="12.75">
      <c r="A33" s="143" t="str">
        <f>CONCATENATE(Neprofi!A29)</f>
        <v>22</v>
      </c>
      <c r="B33" s="374" t="str">
        <f>CONCATENATE(Neprofi!B29)</f>
        <v>Ludvíkov</v>
      </c>
      <c r="C33" s="349">
        <f>Neprofi!C29</f>
        <v>310</v>
      </c>
      <c r="D33" s="350">
        <f t="shared" si="0"/>
        <v>1</v>
      </c>
      <c r="E33" s="226">
        <f>Neprofi!E29</f>
        <v>5851.61</v>
      </c>
      <c r="F33" s="215">
        <f>Neprofi!L29</f>
        <v>9.68</v>
      </c>
      <c r="G33" s="216">
        <f>Neprofi!M29</f>
        <v>0</v>
      </c>
      <c r="H33" s="217">
        <f>Neprofi!P29</f>
        <v>9.03</v>
      </c>
      <c r="I33" s="215">
        <f>Neprofi!R29</f>
        <v>42.86</v>
      </c>
      <c r="J33" s="218">
        <f>IF(C33=0,"",Neprofi!S29/C33)</f>
        <v>0.5774193548387097</v>
      </c>
      <c r="K33" s="219">
        <f>IF(C33=0,"",'[1]Neprofi'!AI31/C33)</f>
        <v>0</v>
      </c>
      <c r="L33" s="230">
        <f>IF(C33=0,"",Neprofi!AY29/C33)</f>
        <v>0</v>
      </c>
      <c r="M33" s="221">
        <f>Neprofi!AA29</f>
        <v>22.14</v>
      </c>
      <c r="N33" s="223">
        <f>'[1]Neprofi'!BE31</f>
        <v>0</v>
      </c>
      <c r="O33" s="225">
        <f>IF(C33=0,"",SUM(Neprofi!AP29+Neprofi!AQ29)/C33*1000)</f>
        <v>3.225806451612903</v>
      </c>
      <c r="P33" s="373">
        <f>Neprofi!W29</f>
        <v>33.52</v>
      </c>
      <c r="Q33" s="16">
        <f>Neprofi!BM29</f>
        <v>0</v>
      </c>
      <c r="R33" s="234">
        <f>'[1]Neprofi'!DE31</f>
        <v>0</v>
      </c>
    </row>
    <row r="34" spans="1:18" ht="12.75">
      <c r="A34" s="143" t="str">
        <f>CONCATENATE(Neprofi!A30)</f>
        <v>23</v>
      </c>
      <c r="B34" s="374" t="str">
        <f>CONCATENATE(Neprofi!B30)</f>
        <v>Malá Morávka</v>
      </c>
      <c r="C34" s="349">
        <f>Neprofi!C30</f>
        <v>698</v>
      </c>
      <c r="D34" s="350">
        <f t="shared" si="0"/>
        <v>2</v>
      </c>
      <c r="E34" s="226">
        <f>Neprofi!E30</f>
        <v>4630.37</v>
      </c>
      <c r="F34" s="215">
        <f>Neprofi!L30</f>
        <v>67.34</v>
      </c>
      <c r="G34" s="216">
        <f>Neprofi!M30</f>
        <v>0</v>
      </c>
      <c r="H34" s="217">
        <f>Neprofi!P30</f>
        <v>7.74</v>
      </c>
      <c r="I34" s="215">
        <f>Neprofi!R30</f>
        <v>20.37</v>
      </c>
      <c r="J34" s="218">
        <f>IF(C34=0,"",Neprofi!S30/C34)</f>
        <v>0.2922636103151863</v>
      </c>
      <c r="K34" s="219">
        <f>IF(C34=0,"",'[1]Neprofi'!AI32/C34)</f>
        <v>0</v>
      </c>
      <c r="L34" s="230">
        <f>IF(C34=0,"",Neprofi!AY30/C34)</f>
        <v>0</v>
      </c>
      <c r="M34" s="221">
        <f>Neprofi!AA30</f>
        <v>11.39</v>
      </c>
      <c r="N34" s="223">
        <f>'[1]Neprofi'!BE32</f>
        <v>0</v>
      </c>
      <c r="O34" s="225">
        <f>IF(C34=0,"",SUM(Neprofi!AP30+Neprofi!AQ30)/C34*1000)</f>
        <v>0</v>
      </c>
      <c r="P34" s="373">
        <f>Neprofi!W30</f>
        <v>0</v>
      </c>
      <c r="Q34" s="16">
        <f>Neprofi!BM30</f>
        <v>0.05</v>
      </c>
      <c r="R34" s="234">
        <f>'[1]Neprofi'!DE32</f>
        <v>0</v>
      </c>
    </row>
    <row r="35" spans="1:18" ht="12.75">
      <c r="A35" s="143" t="str">
        <f>CONCATENATE(Neprofi!A31)</f>
        <v>24</v>
      </c>
      <c r="B35" s="374" t="str">
        <f>CONCATENATE(Neprofi!B31)</f>
        <v>Malá Štáhle</v>
      </c>
      <c r="C35" s="349">
        <f>Neprofi!C31</f>
        <v>143</v>
      </c>
      <c r="D35" s="350">
        <f t="shared" si="0"/>
        <v>1</v>
      </c>
      <c r="E35" s="226">
        <f>Neprofi!E31</f>
        <v>4748.25</v>
      </c>
      <c r="F35" s="215">
        <f>Neprofi!L31</f>
        <v>20.98</v>
      </c>
      <c r="G35" s="216">
        <f>Neprofi!M31</f>
        <v>13.99</v>
      </c>
      <c r="H35" s="217">
        <f>Neprofi!P31</f>
        <v>5.59</v>
      </c>
      <c r="I35" s="215">
        <f>Neprofi!R31</f>
        <v>25</v>
      </c>
      <c r="J35" s="218">
        <f>IF(C35=0,"",Neprofi!S31/C35)</f>
        <v>0.3916083916083916</v>
      </c>
      <c r="K35" s="219">
        <f>IF(C35=0,"",'[1]Neprofi'!AI33/C35)</f>
        <v>0</v>
      </c>
      <c r="L35" s="230">
        <f>IF(C35=0,"",Neprofi!AY31/C35)</f>
        <v>0</v>
      </c>
      <c r="M35" s="221">
        <f>Neprofi!AA31</f>
        <v>37.5</v>
      </c>
      <c r="N35" s="223">
        <f>'[1]Neprofi'!BE33</f>
        <v>0</v>
      </c>
      <c r="O35" s="225">
        <f>IF(C35=0,"",SUM(Neprofi!AP31+Neprofi!AQ31)/C35*1000)</f>
        <v>0</v>
      </c>
      <c r="P35" s="373">
        <f>Neprofi!W31</f>
        <v>0</v>
      </c>
      <c r="Q35" s="16">
        <f>Neprofi!BM31</f>
        <v>0</v>
      </c>
      <c r="R35" s="234">
        <f>'[1]Neprofi'!DE33</f>
        <v>40</v>
      </c>
    </row>
    <row r="36" spans="1:18" ht="12.75">
      <c r="A36" s="143" t="str">
        <f>CONCATENATE(Neprofi!A32)</f>
        <v>25</v>
      </c>
      <c r="B36" s="374" t="str">
        <f>CONCATENATE(Neprofi!B32)</f>
        <v>Mezina</v>
      </c>
      <c r="C36" s="349">
        <f>Neprofi!C32</f>
        <v>376</v>
      </c>
      <c r="D36" s="350">
        <f t="shared" si="0"/>
        <v>1</v>
      </c>
      <c r="E36" s="226">
        <f>Neprofi!E32</f>
        <v>2375</v>
      </c>
      <c r="F36" s="215">
        <f>Neprofi!L32</f>
        <v>7.98</v>
      </c>
      <c r="G36" s="216">
        <f>Neprofi!M32</f>
        <v>0</v>
      </c>
      <c r="H36" s="217">
        <f>Neprofi!P32</f>
        <v>3.19</v>
      </c>
      <c r="I36" s="215">
        <f>Neprofi!R32</f>
        <v>8.33</v>
      </c>
      <c r="J36" s="218">
        <f>IF(C36=0,"",Neprofi!S32/C36)</f>
        <v>0.1276595744680851</v>
      </c>
      <c r="K36" s="219">
        <f>IF(C36=0,"",'[1]Neprofi'!AI34/C36)</f>
        <v>0</v>
      </c>
      <c r="L36" s="230">
        <f>IF(C36=0,"",Neprofi!AY32/C36)</f>
        <v>0</v>
      </c>
      <c r="M36" s="221">
        <f>Neprofi!AA32</f>
        <v>12.5</v>
      </c>
      <c r="N36" s="223">
        <f>'[1]Neprofi'!BE34</f>
        <v>0</v>
      </c>
      <c r="O36" s="225">
        <f>IF(C36=0,"",SUM(Neprofi!AP32+Neprofi!AQ32)/C36*1000)</f>
        <v>0</v>
      </c>
      <c r="P36" s="373">
        <f>Neprofi!W32</f>
        <v>0</v>
      </c>
      <c r="Q36" s="16">
        <f>Neprofi!BM32</f>
        <v>0</v>
      </c>
      <c r="R36" s="234">
        <f>'[1]Neprofi'!DE34</f>
        <v>0</v>
      </c>
    </row>
    <row r="37" spans="1:18" ht="12.75">
      <c r="A37" s="143" t="str">
        <f>CONCATENATE(Neprofi!A33)</f>
        <v>26</v>
      </c>
      <c r="B37" s="374" t="str">
        <f>CONCATENATE(Neprofi!B33)</f>
        <v>Osoblaha</v>
      </c>
      <c r="C37" s="349">
        <f>Neprofi!C33</f>
        <v>1150</v>
      </c>
      <c r="D37" s="350">
        <f t="shared" si="0"/>
        <v>3</v>
      </c>
      <c r="E37" s="226">
        <f>Neprofi!E33</f>
        <v>4880.87</v>
      </c>
      <c r="F37" s="215">
        <f>Neprofi!L33</f>
        <v>118.26</v>
      </c>
      <c r="G37" s="216">
        <f>Neprofi!M33</f>
        <v>0</v>
      </c>
      <c r="H37" s="217">
        <f>Neprofi!P33</f>
        <v>3.3</v>
      </c>
      <c r="I37" s="215">
        <f>Neprofi!R33</f>
        <v>10.53</v>
      </c>
      <c r="J37" s="218">
        <f>IF(C37=0,"",Neprofi!S33/C37)</f>
        <v>0.3191304347826087</v>
      </c>
      <c r="K37" s="219">
        <f>IF(C37=0,"",'[1]Neprofi'!AI35/C37)</f>
        <v>0</v>
      </c>
      <c r="L37" s="230">
        <f>IF(C37=0,"",Neprofi!AY33/C37)</f>
        <v>0</v>
      </c>
      <c r="M37" s="221">
        <f>Neprofi!AA33</f>
        <v>32.53</v>
      </c>
      <c r="N37" s="223">
        <f>'[1]Neprofi'!BE35</f>
        <v>4</v>
      </c>
      <c r="O37" s="225">
        <f>IF(C37=0,"",SUM(Neprofi!AP33+Neprofi!AQ33)/C37*1000)</f>
        <v>0</v>
      </c>
      <c r="P37" s="373">
        <f>Neprofi!W33</f>
        <v>0</v>
      </c>
      <c r="Q37" s="16">
        <f>Neprofi!BM33</f>
        <v>0.15</v>
      </c>
      <c r="R37" s="234">
        <f>'[1]Neprofi'!DE35</f>
        <v>0</v>
      </c>
    </row>
    <row r="38" spans="1:18" ht="12.75">
      <c r="A38" s="143" t="str">
        <f>CONCATENATE(Neprofi!A34)</f>
        <v>27</v>
      </c>
      <c r="B38" s="374" t="str">
        <f>CONCATENATE(Neprofi!B34)</f>
        <v>Roudno</v>
      </c>
      <c r="C38" s="349">
        <f>Neprofi!C34</f>
        <v>205</v>
      </c>
      <c r="D38" s="350">
        <f t="shared" si="0"/>
        <v>1</v>
      </c>
      <c r="E38" s="226">
        <f>Neprofi!E34</f>
        <v>6614.63</v>
      </c>
      <c r="F38" s="215">
        <f>Neprofi!L34</f>
        <v>112.2</v>
      </c>
      <c r="G38" s="216">
        <f>Neprofi!M34</f>
        <v>0</v>
      </c>
      <c r="H38" s="217">
        <f>Neprofi!P34</f>
        <v>3.41</v>
      </c>
      <c r="I38" s="215">
        <f>Neprofi!R34</f>
        <v>0</v>
      </c>
      <c r="J38" s="218">
        <f>IF(C38=0,"",Neprofi!S34/C38)</f>
        <v>0.16097560975609757</v>
      </c>
      <c r="K38" s="219">
        <f>IF(C38=0,"",'[1]Neprofi'!AI36/C38)</f>
        <v>0</v>
      </c>
      <c r="L38" s="230">
        <f>IF(C38=0,"",Neprofi!AY34/C38)</f>
        <v>0</v>
      </c>
      <c r="M38" s="221">
        <f>Neprofi!AA34</f>
        <v>21</v>
      </c>
      <c r="N38" s="223">
        <f>'[1]Neprofi'!BE36</f>
        <v>0</v>
      </c>
      <c r="O38" s="225">
        <f>IF(C38=0,"",SUM(Neprofi!AP34+Neprofi!AQ34)/C38*1000)</f>
        <v>0</v>
      </c>
      <c r="P38" s="373">
        <f>Neprofi!W34</f>
        <v>0</v>
      </c>
      <c r="Q38" s="16">
        <f>Neprofi!BM34</f>
        <v>0</v>
      </c>
      <c r="R38" s="234">
        <f>'[1]Neprofi'!DE36</f>
        <v>0</v>
      </c>
    </row>
    <row r="39" spans="1:18" ht="12.75">
      <c r="A39" s="143" t="str">
        <f>CONCATENATE(Neprofi!A35)</f>
        <v>28</v>
      </c>
      <c r="B39" s="374" t="str">
        <f>CONCATENATE(Neprofi!B35)</f>
        <v>Rudná pod Pradědem</v>
      </c>
      <c r="C39" s="349">
        <f>Neprofi!C35</f>
        <v>373</v>
      </c>
      <c r="D39" s="350">
        <f t="shared" si="0"/>
        <v>1</v>
      </c>
      <c r="E39" s="226">
        <f>Neprofi!E35</f>
        <v>3147.45</v>
      </c>
      <c r="F39" s="215">
        <f>Neprofi!L35</f>
        <v>16.09</v>
      </c>
      <c r="G39" s="216">
        <f>Neprofi!M35</f>
        <v>0</v>
      </c>
      <c r="H39" s="217">
        <f>Neprofi!P35</f>
        <v>2.95</v>
      </c>
      <c r="I39" s="215">
        <f>Neprofi!R35</f>
        <v>45.45</v>
      </c>
      <c r="J39" s="218">
        <f>IF(C39=0,"",Neprofi!S35/C39)</f>
        <v>0.26273458445040215</v>
      </c>
      <c r="K39" s="219">
        <f>IF(C39=0,"",'[1]Neprofi'!AI37/C39)</f>
        <v>0</v>
      </c>
      <c r="L39" s="230">
        <f>IF(C39=0,"",Neprofi!AY35/C39)</f>
        <v>0</v>
      </c>
      <c r="M39" s="221">
        <f>Neprofi!AA35</f>
        <v>17</v>
      </c>
      <c r="N39" s="223">
        <f>'[1]Neprofi'!BE37</f>
        <v>0</v>
      </c>
      <c r="O39" s="225">
        <f>IF(C39=0,"",SUM(Neprofi!AP35+Neprofi!AQ35)/C39*1000)</f>
        <v>0</v>
      </c>
      <c r="P39" s="373">
        <f>Neprofi!W35</f>
        <v>0</v>
      </c>
      <c r="Q39" s="16">
        <f>Neprofi!BM35</f>
        <v>0.01</v>
      </c>
      <c r="R39" s="234">
        <f>'[1]Neprofi'!DE37</f>
        <v>0</v>
      </c>
    </row>
    <row r="40" spans="1:18" ht="12.75">
      <c r="A40" s="143" t="str">
        <f>CONCATENATE(Neprofi!A36)</f>
        <v>29</v>
      </c>
      <c r="B40" s="374" t="str">
        <f>CONCATENATE(Neprofi!B36)</f>
        <v>Slezské Pavlovice</v>
      </c>
      <c r="C40" s="349">
        <f>Neprofi!C36</f>
        <v>213</v>
      </c>
      <c r="D40" s="350">
        <f t="shared" si="0"/>
        <v>1</v>
      </c>
      <c r="E40" s="226">
        <f>Neprofi!E36</f>
        <v>5262.91</v>
      </c>
      <c r="F40" s="215">
        <f>Neprofi!L36</f>
        <v>14.08</v>
      </c>
      <c r="G40" s="216">
        <f>Neprofi!M36</f>
        <v>0</v>
      </c>
      <c r="H40" s="217">
        <f>Neprofi!P36</f>
        <v>9.39</v>
      </c>
      <c r="I40" s="215">
        <f>Neprofi!R36</f>
        <v>50</v>
      </c>
      <c r="J40" s="218">
        <f>IF(C40=0,"",Neprofi!S36/C40)</f>
        <v>0.19718309859154928</v>
      </c>
      <c r="K40" s="219">
        <f>IF(C40=0,"",'[1]Neprofi'!AI38/C40)</f>
        <v>0</v>
      </c>
      <c r="L40" s="230">
        <f>IF(C40=0,"",Neprofi!AY36/C40)</f>
        <v>0</v>
      </c>
      <c r="M40" s="221">
        <f>Neprofi!AA36</f>
        <v>2.1</v>
      </c>
      <c r="N40" s="223">
        <f>'[1]Neprofi'!BE38</f>
        <v>0</v>
      </c>
      <c r="O40" s="225">
        <f>IF(C40=0,"",SUM(Neprofi!AP36+Neprofi!AQ36)/C40*1000)</f>
        <v>0</v>
      </c>
      <c r="P40" s="373">
        <f>Neprofi!W36</f>
        <v>0</v>
      </c>
      <c r="Q40" s="16">
        <f>Neprofi!BM36</f>
        <v>0</v>
      </c>
      <c r="R40" s="234">
        <f>'[1]Neprofi'!DE38</f>
        <v>0</v>
      </c>
    </row>
    <row r="41" spans="1:18" ht="12.75">
      <c r="A41" s="143" t="str">
        <f>CONCATENATE(Neprofi!A37)</f>
        <v>30</v>
      </c>
      <c r="B41" s="374" t="str">
        <f>CONCATENATE(Neprofi!B37)</f>
        <v>Slezské Rudoltice</v>
      </c>
      <c r="C41" s="349">
        <f>Neprofi!C37</f>
        <v>540</v>
      </c>
      <c r="D41" s="350">
        <f t="shared" si="0"/>
        <v>2</v>
      </c>
      <c r="E41" s="226">
        <f>Neprofi!E37</f>
        <v>5357.41</v>
      </c>
      <c r="F41" s="215">
        <f>Neprofi!L37</f>
        <v>118.52</v>
      </c>
      <c r="G41" s="216">
        <f>Neprofi!M37</f>
        <v>0</v>
      </c>
      <c r="H41" s="217">
        <f>Neprofi!P37</f>
        <v>12.04</v>
      </c>
      <c r="I41" s="215">
        <f>Neprofi!R37</f>
        <v>49.23</v>
      </c>
      <c r="J41" s="218">
        <f>IF(C41=0,"",Neprofi!S37/C41)</f>
        <v>1.5722222222222222</v>
      </c>
      <c r="K41" s="219">
        <f>IF(C41=0,"",'[1]Neprofi'!AI39/C41)</f>
        <v>0.12777777777777777</v>
      </c>
      <c r="L41" s="230">
        <f>IF(C41=0,"",Neprofi!AY37/C41)</f>
        <v>5.905555555555556</v>
      </c>
      <c r="M41" s="221">
        <f>Neprofi!AA37</f>
        <v>15.82</v>
      </c>
      <c r="N41" s="223">
        <f>'[1]Neprofi'!BE39</f>
        <v>1</v>
      </c>
      <c r="O41" s="225">
        <f>IF(C41=0,"",SUM(Neprofi!AP37+Neprofi!AQ37)/C41*1000)</f>
        <v>1.8518518518518519</v>
      </c>
      <c r="P41" s="373">
        <f>Neprofi!W37</f>
        <v>3.21</v>
      </c>
      <c r="Q41" s="16">
        <f>Neprofi!BM37</f>
        <v>0</v>
      </c>
      <c r="R41" s="234">
        <f>'[1]Neprofi'!DE39</f>
        <v>0</v>
      </c>
    </row>
    <row r="42" spans="1:18" ht="12.75">
      <c r="A42" s="143" t="str">
        <f>CONCATENATE(Neprofi!A38)</f>
        <v>31</v>
      </c>
      <c r="B42" s="374" t="str">
        <f>CONCATENATE(Neprofi!B38)</f>
        <v>Sosnová</v>
      </c>
      <c r="C42" s="349">
        <f>Neprofi!C38</f>
        <v>410</v>
      </c>
      <c r="D42" s="350">
        <f t="shared" si="0"/>
        <v>1</v>
      </c>
      <c r="E42" s="226">
        <f>Neprofi!E38</f>
        <v>7890.24</v>
      </c>
      <c r="F42" s="215">
        <f>Neprofi!L38</f>
        <v>100</v>
      </c>
      <c r="G42" s="216">
        <f>Neprofi!M38</f>
        <v>0</v>
      </c>
      <c r="H42" s="217">
        <f>Neprofi!P38</f>
        <v>4.39</v>
      </c>
      <c r="I42" s="215">
        <f>Neprofi!R38</f>
        <v>22.22</v>
      </c>
      <c r="J42" s="218">
        <f>IF(C42=0,"",Neprofi!S38/C42)</f>
        <v>0.33414634146341465</v>
      </c>
      <c r="K42" s="219">
        <f>IF(C42=0,"",'[1]Neprofi'!AI40/C42)</f>
        <v>0</v>
      </c>
      <c r="L42" s="230">
        <f>IF(C42=0,"",Neprofi!AY38/C42)</f>
        <v>0</v>
      </c>
      <c r="M42" s="221">
        <f>Neprofi!AA38</f>
        <v>35.06</v>
      </c>
      <c r="N42" s="223">
        <f>'[1]Neprofi'!BE40</f>
        <v>0</v>
      </c>
      <c r="O42" s="225">
        <f>IF(C42=0,"",SUM(Neprofi!AP38+Neprofi!AQ38)/C42*1000)</f>
        <v>0</v>
      </c>
      <c r="P42" s="373">
        <f>Neprofi!W38</f>
        <v>0</v>
      </c>
      <c r="Q42" s="16">
        <f>Neprofi!BM38</f>
        <v>0</v>
      </c>
      <c r="R42" s="234">
        <f>'[1]Neprofi'!DE40</f>
        <v>0</v>
      </c>
    </row>
    <row r="43" spans="1:18" ht="12.75">
      <c r="A43" s="143" t="str">
        <f>CONCATENATE(Neprofi!A39)</f>
        <v>32</v>
      </c>
      <c r="B43" s="374" t="str">
        <f>CONCATENATE(Neprofi!B39)</f>
        <v>Stará Ves</v>
      </c>
      <c r="C43" s="349">
        <f>Neprofi!C39</f>
        <v>510</v>
      </c>
      <c r="D43" s="350">
        <f t="shared" si="0"/>
        <v>2</v>
      </c>
      <c r="E43" s="226">
        <f>Neprofi!E39</f>
        <v>5556.86</v>
      </c>
      <c r="F43" s="215">
        <f>Neprofi!L39</f>
        <v>5.88</v>
      </c>
      <c r="G43" s="216">
        <f>Neprofi!M39</f>
        <v>0</v>
      </c>
      <c r="H43" s="217">
        <f>Neprofi!P39</f>
        <v>3.33</v>
      </c>
      <c r="I43" s="215">
        <f>Neprofi!R39</f>
        <v>17.65</v>
      </c>
      <c r="J43" s="218">
        <f>IF(C43=0,"",Neprofi!S39/C43)</f>
        <v>0.20392156862745098</v>
      </c>
      <c r="K43" s="219">
        <f>IF(C43=0,"",'[1]Neprofi'!AI41/C43)</f>
        <v>0</v>
      </c>
      <c r="L43" s="230">
        <f>IF(C43=0,"",Neprofi!AY39/C43)</f>
        <v>0</v>
      </c>
      <c r="M43" s="221">
        <f>Neprofi!AA39</f>
        <v>23.71</v>
      </c>
      <c r="N43" s="223">
        <f>'[1]Neprofi'!BE41</f>
        <v>0</v>
      </c>
      <c r="O43" s="225">
        <f>IF(C43=0,"",SUM(Neprofi!AP39+Neprofi!AQ39)/C43*1000)</f>
        <v>0</v>
      </c>
      <c r="P43" s="373">
        <f>Neprofi!W39</f>
        <v>0</v>
      </c>
      <c r="Q43" s="16">
        <f>Neprofi!BM39</f>
        <v>0</v>
      </c>
      <c r="R43" s="234">
        <f>'[1]Neprofi'!DE41</f>
        <v>0</v>
      </c>
    </row>
    <row r="44" spans="1:18" ht="12.75">
      <c r="A44" s="143" t="str">
        <f>CONCATENATE(Neprofi!A40)</f>
        <v>33</v>
      </c>
      <c r="B44" s="374" t="str">
        <f>CONCATENATE(Neprofi!B40)</f>
        <v>Staré Heřminovy</v>
      </c>
      <c r="C44" s="349">
        <f>Neprofi!C40</f>
        <v>234</v>
      </c>
      <c r="D44" s="350">
        <f t="shared" si="0"/>
        <v>1</v>
      </c>
      <c r="E44" s="226">
        <f>Neprofi!E40</f>
        <v>16675.21</v>
      </c>
      <c r="F44" s="215">
        <f>Neprofi!L40</f>
        <v>149.57</v>
      </c>
      <c r="G44" s="216">
        <f>Neprofi!M40</f>
        <v>0</v>
      </c>
      <c r="H44" s="217">
        <f>Neprofi!P40</f>
        <v>8.55</v>
      </c>
      <c r="I44" s="215">
        <f>Neprofi!R40</f>
        <v>25</v>
      </c>
      <c r="J44" s="218">
        <f>IF(C44=0,"",Neprofi!S40/C44)</f>
        <v>1.5897435897435896</v>
      </c>
      <c r="K44" s="219">
        <f>IF(C44=0,"",'[1]Neprofi'!AI42/C44)</f>
        <v>0.6538461538461539</v>
      </c>
      <c r="L44" s="230">
        <f>IF(C44=0,"",Neprofi!AY40/C44)</f>
        <v>15.585470085470085</v>
      </c>
      <c r="M44" s="221">
        <f>Neprofi!AA40</f>
        <v>36.7</v>
      </c>
      <c r="N44" s="223">
        <f>'[1]Neprofi'!BE42</f>
        <v>56</v>
      </c>
      <c r="O44" s="225">
        <f>IF(C44=0,"",SUM(Neprofi!AP40+Neprofi!AQ40)/C44*1000)</f>
        <v>12.82051282051282</v>
      </c>
      <c r="P44" s="373">
        <f>Neprofi!W40</f>
        <v>12.79</v>
      </c>
      <c r="Q44" s="16">
        <f>Neprofi!BM40</f>
        <v>0</v>
      </c>
      <c r="R44" s="234">
        <f>'[1]Neprofi'!DE42</f>
        <v>0</v>
      </c>
    </row>
    <row r="45" spans="1:18" ht="12.75">
      <c r="A45" s="143" t="str">
        <f>CONCATENATE(Neprofi!A41)</f>
        <v>34</v>
      </c>
      <c r="B45" s="374" t="str">
        <f>CONCATENATE(Neprofi!B41)</f>
        <v>Staré Město</v>
      </c>
      <c r="C45" s="349">
        <f>Neprofi!C41</f>
        <v>912</v>
      </c>
      <c r="D45" s="350">
        <f t="shared" si="0"/>
        <v>2</v>
      </c>
      <c r="E45" s="226">
        <f>Neprofi!E41</f>
        <v>1606.36</v>
      </c>
      <c r="F45" s="215">
        <f>Neprofi!L41</f>
        <v>13.16</v>
      </c>
      <c r="G45" s="216">
        <f>Neprofi!M41</f>
        <v>0</v>
      </c>
      <c r="H45" s="217">
        <f>Neprofi!P41</f>
        <v>0.88</v>
      </c>
      <c r="I45" s="215">
        <f>Neprofi!R41</f>
        <v>0</v>
      </c>
      <c r="J45" s="218">
        <f>IF(C45=0,"",Neprofi!S41/C45)</f>
        <v>0.04057017543859649</v>
      </c>
      <c r="K45" s="219">
        <f>IF(C45=0,"",'[1]Neprofi'!AI43/C45)</f>
        <v>0</v>
      </c>
      <c r="L45" s="230">
        <f>IF(C45=0,"",Neprofi!AY41/C45)</f>
        <v>0</v>
      </c>
      <c r="M45" s="221">
        <f>Neprofi!AA41</f>
        <v>14</v>
      </c>
      <c r="N45" s="223">
        <f>'[1]Neprofi'!BE43</f>
        <v>0</v>
      </c>
      <c r="O45" s="225">
        <f>IF(C45=0,"",SUM(Neprofi!AP41+Neprofi!AQ41)/C45*1000)</f>
        <v>0</v>
      </c>
      <c r="P45" s="373">
        <f>Neprofi!W41</f>
        <v>0</v>
      </c>
      <c r="Q45" s="16">
        <f>Neprofi!BM41</f>
        <v>0</v>
      </c>
      <c r="R45" s="234">
        <f>'[1]Neprofi'!DE43</f>
        <v>0</v>
      </c>
    </row>
    <row r="46" spans="1:18" ht="12.75">
      <c r="A46" s="143" t="str">
        <f>CONCATENATE(Neprofi!A42)</f>
        <v>35</v>
      </c>
      <c r="B46" s="374" t="str">
        <f>CONCATENATE(Neprofi!B42)</f>
        <v>Světlá Hora</v>
      </c>
      <c r="C46" s="349">
        <f>Neprofi!C42</f>
        <v>1466</v>
      </c>
      <c r="D46" s="350">
        <f t="shared" si="0"/>
        <v>3</v>
      </c>
      <c r="E46" s="226">
        <f>Neprofi!E42</f>
        <v>2927.69</v>
      </c>
      <c r="F46" s="215">
        <f>Neprofi!L42</f>
        <v>29.33</v>
      </c>
      <c r="G46" s="216">
        <f>Neprofi!M42</f>
        <v>0</v>
      </c>
      <c r="H46" s="217">
        <f>Neprofi!P42</f>
        <v>5.39</v>
      </c>
      <c r="I46" s="215">
        <f>Neprofi!R42</f>
        <v>44.3</v>
      </c>
      <c r="J46" s="218">
        <f>IF(C46=0,"",Neprofi!S42/C46)</f>
        <v>0.6180081855388813</v>
      </c>
      <c r="K46" s="219">
        <f>IF(C46=0,"",'[1]Neprofi'!AI44/C46)</f>
        <v>0.09686221009549795</v>
      </c>
      <c r="L46" s="230">
        <f>IF(C46=0,"",Neprofi!AY42/C46)</f>
        <v>1.9645293315143246</v>
      </c>
      <c r="M46" s="221">
        <f>Neprofi!AA42</f>
        <v>25.1</v>
      </c>
      <c r="N46" s="223">
        <f>'[1]Neprofi'!BE44</f>
        <v>8</v>
      </c>
      <c r="O46" s="225">
        <f>IF(C46=0,"",SUM(Neprofi!AP42+Neprofi!AQ42)/C46*1000)</f>
        <v>2.0463847203274215</v>
      </c>
      <c r="P46" s="373">
        <f>Neprofi!W42</f>
        <v>4.06</v>
      </c>
      <c r="Q46" s="16">
        <f>Neprofi!BM42</f>
        <v>0</v>
      </c>
      <c r="R46" s="234">
        <f>'[1]Neprofi'!DE44</f>
        <v>0</v>
      </c>
    </row>
    <row r="47" spans="1:18" ht="12.75">
      <c r="A47" s="143" t="str">
        <f>CONCATENATE(Neprofi!A43)</f>
        <v>36</v>
      </c>
      <c r="B47" s="374" t="str">
        <f>CONCATENATE(Neprofi!B43)</f>
        <v>Svobodné Heřmanice</v>
      </c>
      <c r="C47" s="349">
        <f>Neprofi!C43</f>
        <v>522</v>
      </c>
      <c r="D47" s="350">
        <f t="shared" si="0"/>
        <v>2</v>
      </c>
      <c r="E47" s="226">
        <f>Neprofi!E43</f>
        <v>7132.18</v>
      </c>
      <c r="F47" s="215">
        <f>Neprofi!L43</f>
        <v>5.75</v>
      </c>
      <c r="G47" s="216">
        <f>Neprofi!M43</f>
        <v>0</v>
      </c>
      <c r="H47" s="217">
        <f>Neprofi!P43</f>
        <v>3.45</v>
      </c>
      <c r="I47" s="215">
        <f>Neprofi!R43</f>
        <v>27.78</v>
      </c>
      <c r="J47" s="218">
        <f>IF(C47=0,"",Neprofi!S43/C47)</f>
        <v>0.1475095785440613</v>
      </c>
      <c r="K47" s="219">
        <f>IF(C47=0,"",'[1]Neprofi'!AI45/C47)</f>
        <v>0</v>
      </c>
      <c r="L47" s="230">
        <f>IF(C47=0,"",Neprofi!AY43/C47)</f>
        <v>0</v>
      </c>
      <c r="M47" s="221">
        <f>Neprofi!AA43</f>
        <v>28.61</v>
      </c>
      <c r="N47" s="223">
        <f>'[1]Neprofi'!BE45</f>
        <v>0</v>
      </c>
      <c r="O47" s="225">
        <f>IF(C47=0,"",SUM(Neprofi!AP43+Neprofi!AQ43)/C47*1000)</f>
        <v>0</v>
      </c>
      <c r="P47" s="373">
        <f>Neprofi!W43</f>
        <v>0</v>
      </c>
      <c r="Q47" s="16">
        <f>Neprofi!BM43</f>
        <v>0</v>
      </c>
      <c r="R47" s="234">
        <f>'[1]Neprofi'!DE45</f>
        <v>0</v>
      </c>
    </row>
    <row r="48" spans="1:18" ht="12.75">
      <c r="A48" s="143" t="str">
        <f>CONCATENATE(Neprofi!A44)</f>
        <v>37</v>
      </c>
      <c r="B48" s="374" t="str">
        <f>CONCATENATE(Neprofi!B44)</f>
        <v>Široká Niva</v>
      </c>
      <c r="C48" s="349">
        <f>Neprofi!C44</f>
        <v>563</v>
      </c>
      <c r="D48" s="350">
        <f t="shared" si="0"/>
        <v>2</v>
      </c>
      <c r="E48" s="226">
        <f>Neprofi!E44</f>
        <v>4692.72</v>
      </c>
      <c r="F48" s="215">
        <f>Neprofi!L44</f>
        <v>5.33</v>
      </c>
      <c r="G48" s="216">
        <f>Neprofi!M44</f>
        <v>0</v>
      </c>
      <c r="H48" s="217">
        <f>Neprofi!P44</f>
        <v>2.84</v>
      </c>
      <c r="I48" s="215">
        <f>Neprofi!R44</f>
        <v>43.75</v>
      </c>
      <c r="J48" s="218">
        <f>IF(C48=0,"",Neprofi!S44/C48)</f>
        <v>0.16341030195381884</v>
      </c>
      <c r="K48" s="219">
        <f>IF(C48=0,"",'[1]Neprofi'!AI46/C48)</f>
        <v>0</v>
      </c>
      <c r="L48" s="230">
        <f>IF(C48=0,"",Neprofi!AY44/C48)</f>
        <v>0</v>
      </c>
      <c r="M48" s="221">
        <f>Neprofi!AA44</f>
        <v>19.5</v>
      </c>
      <c r="N48" s="223">
        <f>'[1]Neprofi'!BE46</f>
        <v>2</v>
      </c>
      <c r="O48" s="225">
        <f>IF(C48=0,"",SUM(Neprofi!AP44+Neprofi!AQ44)/C48*1000)</f>
        <v>0</v>
      </c>
      <c r="P48" s="373">
        <f>Neprofi!W44</f>
        <v>0</v>
      </c>
      <c r="Q48" s="16">
        <f>Neprofi!BM44</f>
        <v>0</v>
      </c>
      <c r="R48" s="234">
        <f>'[1]Neprofi'!DE46</f>
        <v>0</v>
      </c>
    </row>
    <row r="49" spans="1:18" ht="12.75">
      <c r="A49" s="143" t="str">
        <f>CONCATENATE(Neprofi!A45)</f>
        <v>38</v>
      </c>
      <c r="B49" s="374" t="str">
        <f>CONCATENATE(Neprofi!B45)</f>
        <v>Třemešná</v>
      </c>
      <c r="C49" s="349">
        <f>Neprofi!C45</f>
        <v>905</v>
      </c>
      <c r="D49" s="350">
        <f t="shared" si="0"/>
        <v>2</v>
      </c>
      <c r="E49" s="226">
        <f>Neprofi!E45</f>
        <v>2817.68</v>
      </c>
      <c r="F49" s="215">
        <f>Neprofi!L45</f>
        <v>17.68</v>
      </c>
      <c r="G49" s="216">
        <f>Neprofi!M45</f>
        <v>0</v>
      </c>
      <c r="H49" s="217">
        <f>Neprofi!P45</f>
        <v>3.76</v>
      </c>
      <c r="I49" s="215">
        <f>Neprofi!R45</f>
        <v>38.24</v>
      </c>
      <c r="J49" s="218">
        <f>IF(C49=0,"",Neprofi!S45/C49)</f>
        <v>0.1878453038674033</v>
      </c>
      <c r="K49" s="219">
        <f>IF(C49=0,"",'[1]Neprofi'!AI47/C49)</f>
        <v>0</v>
      </c>
      <c r="L49" s="230">
        <f>IF(C49=0,"",Neprofi!AY45/C49)</f>
        <v>0</v>
      </c>
      <c r="M49" s="221">
        <f>Neprofi!AA45</f>
        <v>16.44</v>
      </c>
      <c r="N49" s="223">
        <f>'[1]Neprofi'!BE47</f>
        <v>0</v>
      </c>
      <c r="O49" s="225">
        <f>IF(C49=0,"",SUM(Neprofi!AP45+Neprofi!AQ45)/C49*1000)</f>
        <v>1.1049723756906078</v>
      </c>
      <c r="P49" s="373">
        <f>Neprofi!W45</f>
        <v>5.88</v>
      </c>
      <c r="Q49" s="16">
        <f>Neprofi!BM45</f>
        <v>0</v>
      </c>
      <c r="R49" s="234">
        <f>'[1]Neprofi'!DE47</f>
        <v>0</v>
      </c>
    </row>
    <row r="50" spans="1:18" ht="12.75">
      <c r="A50" s="143" t="str">
        <f>CONCATENATE(Neprofi!A46)</f>
        <v>39</v>
      </c>
      <c r="B50" s="374" t="str">
        <f>CONCATENATE(Neprofi!B46)</f>
        <v>Václavov</v>
      </c>
      <c r="C50" s="349">
        <f>Neprofi!C46</f>
        <v>456</v>
      </c>
      <c r="D50" s="350">
        <f t="shared" si="0"/>
        <v>1</v>
      </c>
      <c r="E50" s="226">
        <f>Neprofi!E46</f>
        <v>5653.51</v>
      </c>
      <c r="F50" s="215">
        <f>Neprofi!L46</f>
        <v>37.28</v>
      </c>
      <c r="G50" s="216">
        <f>Neprofi!M46</f>
        <v>0</v>
      </c>
      <c r="H50" s="217">
        <f>Neprofi!P46</f>
        <v>7.02</v>
      </c>
      <c r="I50" s="215">
        <f>Neprofi!R46</f>
        <v>28.13</v>
      </c>
      <c r="J50" s="218">
        <f>IF(C50=0,"",Neprofi!S46/C50)</f>
        <v>0.14912280701754385</v>
      </c>
      <c r="K50" s="219">
        <f>IF(C50=0,"",'[1]Neprofi'!AI48/C50)</f>
        <v>0</v>
      </c>
      <c r="L50" s="230">
        <f>IF(C50=0,"",Neprofi!AY46/C50)</f>
        <v>0</v>
      </c>
      <c r="M50" s="221">
        <f>Neprofi!AA46</f>
        <v>7.63</v>
      </c>
      <c r="N50" s="223">
        <f>'[1]Neprofi'!BE48</f>
        <v>0</v>
      </c>
      <c r="O50" s="225">
        <f>IF(C50=0,"",SUM(Neprofi!AP46+Neprofi!AQ46)/C50*1000)</f>
        <v>0</v>
      </c>
      <c r="P50" s="373">
        <f>Neprofi!W46</f>
        <v>0</v>
      </c>
      <c r="Q50" s="16">
        <f>Neprofi!BM46</f>
        <v>0</v>
      </c>
      <c r="R50" s="234">
        <f>'[1]Neprofi'!DE48</f>
        <v>75</v>
      </c>
    </row>
    <row r="51" spans="1:18" ht="12.75">
      <c r="A51" s="143" t="str">
        <f>CONCATENATE(Neprofi!A47)</f>
        <v>40</v>
      </c>
      <c r="B51" s="374" t="str">
        <f>CONCATENATE(Neprofi!B47)</f>
        <v>Velká Štáhle</v>
      </c>
      <c r="C51" s="349">
        <f>Neprofi!C47</f>
        <v>345</v>
      </c>
      <c r="D51" s="350">
        <f t="shared" si="0"/>
        <v>1</v>
      </c>
      <c r="E51" s="226">
        <f>Neprofi!E47</f>
        <v>8579.71</v>
      </c>
      <c r="F51" s="215">
        <f>Neprofi!L47</f>
        <v>165.22</v>
      </c>
      <c r="G51" s="216">
        <f>Neprofi!M47</f>
        <v>5.8</v>
      </c>
      <c r="H51" s="217">
        <f>Neprofi!P47</f>
        <v>10.14</v>
      </c>
      <c r="I51" s="215">
        <f>Neprofi!R47</f>
        <v>28.57</v>
      </c>
      <c r="J51" s="218">
        <f>IF(C51=0,"",Neprofi!S47/C51)</f>
        <v>0.4057971014492754</v>
      </c>
      <c r="K51" s="219">
        <f>IF(C51=0,"",'[1]Neprofi'!AI49/C51)</f>
        <v>0</v>
      </c>
      <c r="L51" s="230">
        <f>IF(C51=0,"",Neprofi!AY47/C51)</f>
        <v>0</v>
      </c>
      <c r="M51" s="221">
        <f>Neprofi!AA47</f>
        <v>16.57</v>
      </c>
      <c r="N51" s="223">
        <f>'[1]Neprofi'!BE49</f>
        <v>0</v>
      </c>
      <c r="O51" s="225">
        <f>IF(C51=0,"",SUM(Neprofi!AP47+Neprofi!AQ47)/C51*1000)</f>
        <v>0</v>
      </c>
      <c r="P51" s="373">
        <f>Neprofi!W47</f>
        <v>0</v>
      </c>
      <c r="Q51" s="16">
        <f>Neprofi!BM47</f>
        <v>0</v>
      </c>
      <c r="R51" s="234">
        <f>'[1]Neprofi'!DE49</f>
        <v>0</v>
      </c>
    </row>
    <row r="52" spans="1:18" ht="12.75">
      <c r="A52" s="143" t="str">
        <f>CONCATENATE(Neprofi!A48)</f>
        <v>41</v>
      </c>
      <c r="B52" s="374" t="str">
        <f>CONCATENATE(Neprofi!B48)</f>
        <v>Vysoká</v>
      </c>
      <c r="C52" s="349">
        <f>Neprofi!C48</f>
        <v>313</v>
      </c>
      <c r="D52" s="350">
        <f t="shared" si="0"/>
        <v>1</v>
      </c>
      <c r="E52" s="226">
        <f>Neprofi!E48</f>
        <v>9306.71</v>
      </c>
      <c r="F52" s="215">
        <f>Neprofi!L48</f>
        <v>19.17</v>
      </c>
      <c r="G52" s="216">
        <f>Neprofi!M48</f>
        <v>0</v>
      </c>
      <c r="H52" s="217">
        <f>Neprofi!P48</f>
        <v>7.35</v>
      </c>
      <c r="I52" s="215">
        <f>Neprofi!R48</f>
        <v>43.48</v>
      </c>
      <c r="J52" s="218">
        <f>IF(C52=0,"",Neprofi!S48/C52)</f>
        <v>0.8498402555910544</v>
      </c>
      <c r="K52" s="219">
        <f>IF(C52=0,"",'[1]Neprofi'!AI50/C52)</f>
        <v>0</v>
      </c>
      <c r="L52" s="230">
        <f>IF(C52=0,"",Neprofi!AY48/C52)</f>
        <v>0</v>
      </c>
      <c r="M52" s="221">
        <f>Neprofi!AA48</f>
        <v>34.09</v>
      </c>
      <c r="N52" s="223">
        <f>'[1]Neprofi'!BE50</f>
        <v>0</v>
      </c>
      <c r="O52" s="225">
        <f>IF(C52=0,"",SUM(Neprofi!AP48+Neprofi!AQ48)/C52*1000)</f>
        <v>3.1948881789137378</v>
      </c>
      <c r="P52" s="373">
        <f>Neprofi!W48</f>
        <v>3.38</v>
      </c>
      <c r="Q52" s="16">
        <f>Neprofi!BM48</f>
        <v>0</v>
      </c>
      <c r="R52" s="234">
        <f>'[1]Neprofi'!DE50</f>
        <v>0</v>
      </c>
    </row>
    <row r="53" spans="1:18" ht="12.75">
      <c r="A53" s="143" t="str">
        <f>CONCATENATE(Neprofi!A49)</f>
        <v>42</v>
      </c>
      <c r="B53" s="374" t="str">
        <f>CONCATENATE(Neprofi!B49)</f>
        <v>Zátor</v>
      </c>
      <c r="C53" s="349">
        <f>Neprofi!C49</f>
        <v>1237</v>
      </c>
      <c r="D53" s="350">
        <f t="shared" si="0"/>
        <v>3</v>
      </c>
      <c r="E53" s="226">
        <f>Neprofi!E49</f>
        <v>3371.06</v>
      </c>
      <c r="F53" s="215">
        <f>Neprofi!L49</f>
        <v>119.64</v>
      </c>
      <c r="G53" s="216">
        <f>Neprofi!M49</f>
        <v>0</v>
      </c>
      <c r="H53" s="217">
        <f>Neprofi!P49</f>
        <v>4.12</v>
      </c>
      <c r="I53" s="215">
        <f>Neprofi!R49</f>
        <v>35.29</v>
      </c>
      <c r="J53" s="218">
        <f>IF(C53=0,"",Neprofi!S49/C53)</f>
        <v>0.35731608730800324</v>
      </c>
      <c r="K53" s="219">
        <f>IF(C53=0,"",'[1]Neprofi'!AI51/C53)</f>
        <v>0</v>
      </c>
      <c r="L53" s="230">
        <f>IF(C53=0,"",Neprofi!AY49/C53)</f>
        <v>0</v>
      </c>
      <c r="M53" s="221">
        <f>Neprofi!AA49</f>
        <v>18.55</v>
      </c>
      <c r="N53" s="223">
        <f>'[1]Neprofi'!BE51</f>
        <v>0</v>
      </c>
      <c r="O53" s="225">
        <f>IF(C53=0,"",SUM(Neprofi!AP49+Neprofi!AQ49)/C53*1000)</f>
        <v>1.6168148746968471</v>
      </c>
      <c r="P53" s="373">
        <f>Neprofi!W49</f>
        <v>6.79</v>
      </c>
      <c r="Q53" s="16">
        <f>Neprofi!BM49</f>
        <v>0</v>
      </c>
      <c r="R53" s="234">
        <f>'[1]Neprofi'!DE51</f>
        <v>0</v>
      </c>
    </row>
    <row r="54" spans="1:18" ht="12.75">
      <c r="A54" s="143" t="str">
        <f>CONCATENATE(Neprofi!A50)</f>
        <v>43</v>
      </c>
      <c r="B54" s="374">
        <f>CONCATENATE(Neprofi!B50)</f>
      </c>
      <c r="C54" s="349">
        <f>Neprofi!C50</f>
        <v>0</v>
      </c>
      <c r="D54" s="350">
        <f t="shared" si="0"/>
        <v>0</v>
      </c>
      <c r="E54" s="226">
        <f>Neprofi!E50</f>
      </c>
      <c r="F54" s="215">
        <f>Neprofi!L50</f>
      </c>
      <c r="G54" s="216">
        <f>Neprofi!M50</f>
      </c>
      <c r="H54" s="217">
        <f>Neprofi!P50</f>
      </c>
      <c r="I54" s="215">
        <f>Neprofi!R50</f>
      </c>
      <c r="J54" s="218">
        <f>IF(C54=0,"",Neprofi!S50/C54)</f>
      </c>
      <c r="K54" s="219">
        <f>IF(C54=0,"",'[1]Neprofi'!AI52/C54)</f>
      </c>
      <c r="L54" s="230">
        <f>IF(C54=0,"",Neprofi!AY50/C54)</f>
      </c>
      <c r="M54" s="221">
        <f>Neprofi!AA50</f>
      </c>
      <c r="N54" s="223">
        <f>'[1]Neprofi'!BE52</f>
        <v>0</v>
      </c>
      <c r="O54" s="225">
        <f>IF(C54=0,"",SUM(Neprofi!AP50+Neprofi!AQ50)/C54*1000)</f>
      </c>
      <c r="P54" s="373">
        <f>Neprofi!W50</f>
      </c>
      <c r="Q54" s="16">
        <f>Neprofi!BM50</f>
        <v>0</v>
      </c>
      <c r="R54" s="234">
        <f>'[1]Neprofi'!DE52</f>
        <v>0</v>
      </c>
    </row>
    <row r="55" spans="1:18" ht="12.75">
      <c r="A55" s="143" t="str">
        <f>CONCATENATE(Neprofi!A51)</f>
        <v>44</v>
      </c>
      <c r="B55" s="374">
        <f>CONCATENATE(Neprofi!B51)</f>
      </c>
      <c r="C55" s="349">
        <f>Neprofi!C51</f>
        <v>0</v>
      </c>
      <c r="D55" s="350">
        <f t="shared" si="0"/>
        <v>0</v>
      </c>
      <c r="E55" s="226">
        <f>Neprofi!E51</f>
      </c>
      <c r="F55" s="215">
        <f>Neprofi!L51</f>
      </c>
      <c r="G55" s="216">
        <f>Neprofi!M51</f>
      </c>
      <c r="H55" s="217">
        <f>Neprofi!P51</f>
      </c>
      <c r="I55" s="215">
        <f>Neprofi!R51</f>
      </c>
      <c r="J55" s="218">
        <f>IF(C55=0,"",Neprofi!S51/C55)</f>
      </c>
      <c r="K55" s="219">
        <f>IF(C55=0,"",'[1]Neprofi'!AI53/C55)</f>
      </c>
      <c r="L55" s="230">
        <f>IF(C55=0,"",Neprofi!AY51/C55)</f>
      </c>
      <c r="M55" s="221">
        <f>Neprofi!AA51</f>
      </c>
      <c r="N55" s="223">
        <f>'[1]Neprofi'!BE53</f>
        <v>0</v>
      </c>
      <c r="O55" s="225">
        <f>IF(C55=0,"",SUM(Neprofi!AP51+Neprofi!AQ51)/C55*1000)</f>
      </c>
      <c r="P55" s="373">
        <f>Neprofi!W51</f>
      </c>
      <c r="Q55" s="16">
        <f>Neprofi!BM51</f>
        <v>0</v>
      </c>
      <c r="R55" s="234">
        <f>'[1]Neprofi'!DE53</f>
        <v>0</v>
      </c>
    </row>
    <row r="56" spans="1:18" ht="12.75">
      <c r="A56" s="143" t="str">
        <f>CONCATENATE(Neprofi!A52)</f>
        <v>45</v>
      </c>
      <c r="B56" s="374">
        <f>CONCATENATE(Neprofi!B52)</f>
      </c>
      <c r="C56" s="349">
        <f>Neprofi!C52</f>
        <v>0</v>
      </c>
      <c r="D56" s="350">
        <f t="shared" si="0"/>
        <v>0</v>
      </c>
      <c r="E56" s="226">
        <f>Neprofi!E52</f>
      </c>
      <c r="F56" s="215">
        <f>Neprofi!L52</f>
      </c>
      <c r="G56" s="216">
        <f>Neprofi!M52</f>
      </c>
      <c r="H56" s="217">
        <f>Neprofi!P52</f>
      </c>
      <c r="I56" s="215">
        <f>Neprofi!R52</f>
      </c>
      <c r="J56" s="218">
        <f>IF(C56=0,"",Neprofi!S52/C56)</f>
      </c>
      <c r="K56" s="219">
        <f>IF(C56=0,"",'[1]Neprofi'!AI54/C56)</f>
      </c>
      <c r="L56" s="230">
        <f>IF(C56=0,"",Neprofi!AY52/C56)</f>
      </c>
      <c r="M56" s="221">
        <f>Neprofi!AA52</f>
      </c>
      <c r="N56" s="223">
        <f>'[1]Neprofi'!BE54</f>
        <v>0</v>
      </c>
      <c r="O56" s="225">
        <f>IF(C56=0,"",SUM(Neprofi!AP52+Neprofi!AQ52)/C56*1000)</f>
      </c>
      <c r="P56" s="373">
        <f>Neprofi!W52</f>
      </c>
      <c r="Q56" s="16">
        <f>Neprofi!BM52</f>
        <v>0</v>
      </c>
      <c r="R56" s="234">
        <f>'[1]Neprofi'!DE54</f>
        <v>0</v>
      </c>
    </row>
    <row r="57" spans="1:18" ht="12.75">
      <c r="A57" s="143" t="str">
        <f>CONCATENATE(Neprofi!A53)</f>
        <v>46</v>
      </c>
      <c r="B57" s="374">
        <f>CONCATENATE(Neprofi!B53)</f>
      </c>
      <c r="C57" s="349">
        <f>Neprofi!C53</f>
        <v>0</v>
      </c>
      <c r="D57" s="350">
        <f t="shared" si="0"/>
        <v>0</v>
      </c>
      <c r="E57" s="226">
        <f>Neprofi!E53</f>
      </c>
      <c r="F57" s="215">
        <f>Neprofi!L53</f>
      </c>
      <c r="G57" s="216">
        <f>Neprofi!M53</f>
      </c>
      <c r="H57" s="217">
        <f>Neprofi!P53</f>
      </c>
      <c r="I57" s="215">
        <f>Neprofi!R53</f>
      </c>
      <c r="J57" s="218">
        <f>IF(C57=0,"",Neprofi!S53/C57)</f>
      </c>
      <c r="K57" s="219">
        <f>IF(C57=0,"",'[1]Neprofi'!AI55/C57)</f>
      </c>
      <c r="L57" s="230">
        <f>IF(C57=0,"",Neprofi!AY53/C57)</f>
      </c>
      <c r="M57" s="221">
        <f>Neprofi!AA53</f>
      </c>
      <c r="N57" s="223">
        <f>'[1]Neprofi'!BE55</f>
        <v>0</v>
      </c>
      <c r="O57" s="225">
        <f>IF(C57=0,"",SUM(Neprofi!AP53+Neprofi!AQ53)/C57*1000)</f>
      </c>
      <c r="P57" s="373">
        <f>Neprofi!W53</f>
      </c>
      <c r="Q57" s="16">
        <f>Neprofi!BM53</f>
        <v>0</v>
      </c>
      <c r="R57" s="234">
        <f>'[1]Neprofi'!DE55</f>
        <v>0</v>
      </c>
    </row>
    <row r="58" spans="1:18" ht="12.75">
      <c r="A58" s="143" t="str">
        <f>CONCATENATE(Neprofi!A54)</f>
        <v>47</v>
      </c>
      <c r="B58" s="374">
        <f>CONCATENATE(Neprofi!B54)</f>
      </c>
      <c r="C58" s="349">
        <f>Neprofi!C54</f>
        <v>0</v>
      </c>
      <c r="D58" s="350">
        <f t="shared" si="0"/>
        <v>0</v>
      </c>
      <c r="E58" s="226">
        <f>Neprofi!E54</f>
      </c>
      <c r="F58" s="215">
        <f>Neprofi!L54</f>
      </c>
      <c r="G58" s="216">
        <f>Neprofi!M54</f>
      </c>
      <c r="H58" s="217">
        <f>Neprofi!P54</f>
      </c>
      <c r="I58" s="215">
        <f>Neprofi!R54</f>
      </c>
      <c r="J58" s="218">
        <f>IF(C58=0,"",Neprofi!S54/C58)</f>
      </c>
      <c r="K58" s="219">
        <f>IF(C58=0,"",'[1]Neprofi'!AI56/C58)</f>
      </c>
      <c r="L58" s="230">
        <f>IF(C58=0,"",Neprofi!AY54/C58)</f>
      </c>
      <c r="M58" s="221">
        <f>Neprofi!AA54</f>
      </c>
      <c r="N58" s="223">
        <f>'[1]Neprofi'!BE56</f>
        <v>0</v>
      </c>
      <c r="O58" s="225">
        <f>IF(C58=0,"",SUM(Neprofi!AP54+Neprofi!AQ54)/C58*1000)</f>
      </c>
      <c r="P58" s="373">
        <f>Neprofi!W54</f>
      </c>
      <c r="Q58" s="16">
        <f>Neprofi!BM54</f>
        <v>0</v>
      </c>
      <c r="R58" s="234">
        <f>'[1]Neprofi'!DE56</f>
        <v>0</v>
      </c>
    </row>
    <row r="59" spans="1:18" ht="12.75">
      <c r="A59" s="143" t="str">
        <f>CONCATENATE(Neprofi!A55)</f>
        <v>48</v>
      </c>
      <c r="B59" s="374">
        <f>CONCATENATE(Neprofi!B55)</f>
      </c>
      <c r="C59" s="349">
        <f>Neprofi!C55</f>
        <v>0</v>
      </c>
      <c r="D59" s="350">
        <f t="shared" si="0"/>
        <v>0</v>
      </c>
      <c r="E59" s="226">
        <f>Neprofi!E55</f>
      </c>
      <c r="F59" s="215">
        <f>Neprofi!L55</f>
      </c>
      <c r="G59" s="216">
        <f>Neprofi!M55</f>
      </c>
      <c r="H59" s="217">
        <f>Neprofi!P55</f>
      </c>
      <c r="I59" s="215">
        <f>Neprofi!R55</f>
      </c>
      <c r="J59" s="218">
        <f>IF(C59=0,"",Neprofi!S55/C59)</f>
      </c>
      <c r="K59" s="219">
        <f>IF(C59=0,"",'[1]Neprofi'!AI57/C59)</f>
      </c>
      <c r="L59" s="230">
        <f>IF(C59=0,"",Neprofi!AY55/C59)</f>
      </c>
      <c r="M59" s="221">
        <f>Neprofi!AA55</f>
      </c>
      <c r="N59" s="223">
        <f>'[1]Neprofi'!BE57</f>
        <v>0</v>
      </c>
      <c r="O59" s="225">
        <f>IF(C59=0,"",SUM(Neprofi!AP55+Neprofi!AQ55)/C59*1000)</f>
      </c>
      <c r="P59" s="373">
        <f>Neprofi!W55</f>
      </c>
      <c r="Q59" s="16">
        <f>Neprofi!BM55</f>
        <v>0</v>
      </c>
      <c r="R59" s="234">
        <f>'[1]Neprofi'!DE57</f>
        <v>0</v>
      </c>
    </row>
    <row r="60" spans="1:18" ht="12.75">
      <c r="A60" s="143" t="str">
        <f>CONCATENATE(Neprofi!A56)</f>
        <v>49</v>
      </c>
      <c r="B60" s="374">
        <f>CONCATENATE(Neprofi!B56)</f>
      </c>
      <c r="C60" s="349">
        <f>Neprofi!C56</f>
        <v>0</v>
      </c>
      <c r="D60" s="350">
        <f t="shared" si="0"/>
        <v>0</v>
      </c>
      <c r="E60" s="226">
        <f>Neprofi!E56</f>
      </c>
      <c r="F60" s="215">
        <f>Neprofi!L56</f>
      </c>
      <c r="G60" s="216">
        <f>Neprofi!M56</f>
      </c>
      <c r="H60" s="217">
        <f>Neprofi!P56</f>
      </c>
      <c r="I60" s="215">
        <f>Neprofi!R56</f>
      </c>
      <c r="J60" s="218">
        <f>IF(C60=0,"",Neprofi!S56/C60)</f>
      </c>
      <c r="K60" s="219">
        <f>IF(C60=0,"",'[1]Neprofi'!AI58/C60)</f>
      </c>
      <c r="L60" s="230">
        <f>IF(C60=0,"",Neprofi!AY56/C60)</f>
      </c>
      <c r="M60" s="221">
        <f>Neprofi!AA56</f>
      </c>
      <c r="N60" s="223">
        <f>'[1]Neprofi'!BE58</f>
        <v>0</v>
      </c>
      <c r="O60" s="225">
        <f>IF(C60=0,"",SUM(Neprofi!AP56+Neprofi!AQ56)/C60*1000)</f>
      </c>
      <c r="P60" s="373">
        <f>Neprofi!W56</f>
      </c>
      <c r="Q60" s="16">
        <f>Neprofi!BM56</f>
        <v>0</v>
      </c>
      <c r="R60" s="234">
        <f>'[1]Neprofi'!DE58</f>
        <v>0</v>
      </c>
    </row>
    <row r="61" spans="1:18" ht="12.75">
      <c r="A61" s="143" t="str">
        <f>CONCATENATE(Neprofi!A57)</f>
        <v>50</v>
      </c>
      <c r="B61" s="374">
        <f>CONCATENATE(Neprofi!B57)</f>
      </c>
      <c r="C61" s="349">
        <f>Neprofi!C57</f>
        <v>0</v>
      </c>
      <c r="D61" s="350">
        <f t="shared" si="0"/>
        <v>0</v>
      </c>
      <c r="E61" s="226">
        <f>Neprofi!E57</f>
      </c>
      <c r="F61" s="215">
        <f>Neprofi!L57</f>
      </c>
      <c r="G61" s="216">
        <f>Neprofi!M57</f>
      </c>
      <c r="H61" s="217">
        <f>Neprofi!P57</f>
      </c>
      <c r="I61" s="215">
        <f>Neprofi!R57</f>
      </c>
      <c r="J61" s="218">
        <f>IF(C61=0,"",Neprofi!S57/C61)</f>
      </c>
      <c r="K61" s="219">
        <f>IF(C61=0,"",'[1]Neprofi'!AI59/C61)</f>
      </c>
      <c r="L61" s="230">
        <f>IF(C61=0,"",Neprofi!AY57/C61)</f>
      </c>
      <c r="M61" s="221">
        <f>Neprofi!AA57</f>
      </c>
      <c r="N61" s="223">
        <f>'[1]Neprofi'!BE59</f>
        <v>0</v>
      </c>
      <c r="O61" s="225">
        <f>IF(C61=0,"",SUM(Neprofi!AP57+Neprofi!AQ57)/C61*1000)</f>
      </c>
      <c r="P61" s="373">
        <f>Neprofi!W57</f>
      </c>
      <c r="Q61" s="16">
        <f>Neprofi!BM57</f>
        <v>0</v>
      </c>
      <c r="R61" s="234">
        <f>'[1]Neprofi'!DE59</f>
        <v>0</v>
      </c>
    </row>
    <row r="62" spans="1:18" ht="12.75">
      <c r="A62" s="143" t="str">
        <f>CONCATENATE(Neprofi!A58)</f>
        <v>51</v>
      </c>
      <c r="B62" s="374">
        <f>CONCATENATE(Neprofi!B58)</f>
      </c>
      <c r="C62" s="349">
        <f>Neprofi!C58</f>
        <v>0</v>
      </c>
      <c r="D62" s="350">
        <f t="shared" si="0"/>
        <v>0</v>
      </c>
      <c r="E62" s="226">
        <f>Neprofi!E58</f>
      </c>
      <c r="F62" s="215">
        <f>Neprofi!L58</f>
      </c>
      <c r="G62" s="216">
        <f>Neprofi!M58</f>
      </c>
      <c r="H62" s="217">
        <f>Neprofi!P58</f>
      </c>
      <c r="I62" s="215">
        <f>Neprofi!R58</f>
      </c>
      <c r="J62" s="218">
        <f>IF(C62=0,"",Neprofi!S58/C62)</f>
      </c>
      <c r="K62" s="219">
        <f>IF(C62=0,"",'[1]Neprofi'!AI60/C62)</f>
      </c>
      <c r="L62" s="230">
        <f>IF(C62=0,"",Neprofi!AY58/C62)</f>
      </c>
      <c r="M62" s="221">
        <f>Neprofi!AA58</f>
      </c>
      <c r="N62" s="223">
        <f>'[1]Neprofi'!BE60</f>
        <v>0</v>
      </c>
      <c r="O62" s="225">
        <f>IF(C62=0,"",SUM(Neprofi!AP58+Neprofi!AQ58)/C62*1000)</f>
      </c>
      <c r="P62" s="373">
        <f>Neprofi!W58</f>
      </c>
      <c r="Q62" s="16">
        <f>Neprofi!BM58</f>
        <v>0</v>
      </c>
      <c r="R62" s="234">
        <f>'[1]Neprofi'!DE60</f>
        <v>0</v>
      </c>
    </row>
    <row r="63" spans="1:18" ht="12.75">
      <c r="A63" s="143" t="str">
        <f>CONCATENATE(Neprofi!A59)</f>
        <v>52</v>
      </c>
      <c r="B63" s="374">
        <f>CONCATENATE(Neprofi!B59)</f>
      </c>
      <c r="C63" s="349">
        <f>Neprofi!C59</f>
        <v>0</v>
      </c>
      <c r="D63" s="350">
        <f t="shared" si="0"/>
        <v>0</v>
      </c>
      <c r="E63" s="226">
        <f>Neprofi!E59</f>
      </c>
      <c r="F63" s="215">
        <f>Neprofi!L59</f>
      </c>
      <c r="G63" s="216">
        <f>Neprofi!M59</f>
      </c>
      <c r="H63" s="217">
        <f>Neprofi!P59</f>
      </c>
      <c r="I63" s="215">
        <f>Neprofi!R59</f>
      </c>
      <c r="J63" s="218">
        <f>IF(C63=0,"",Neprofi!S59/C63)</f>
      </c>
      <c r="K63" s="219">
        <f>IF(C63=0,"",'[1]Neprofi'!AI61/C63)</f>
      </c>
      <c r="L63" s="230">
        <f>IF(C63=0,"",Neprofi!AY59/C63)</f>
      </c>
      <c r="M63" s="221">
        <f>Neprofi!AA59</f>
      </c>
      <c r="N63" s="223">
        <f>'[1]Neprofi'!BE61</f>
        <v>0</v>
      </c>
      <c r="O63" s="225">
        <f>IF(C63=0,"",SUM(Neprofi!AP59+Neprofi!AQ59)/C63*1000)</f>
      </c>
      <c r="P63" s="373">
        <f>Neprofi!W59</f>
      </c>
      <c r="Q63" s="16">
        <f>Neprofi!BM59</f>
        <v>0</v>
      </c>
      <c r="R63" s="234">
        <f>'[1]Neprofi'!DE61</f>
        <v>0</v>
      </c>
    </row>
    <row r="64" spans="1:18" ht="12.75">
      <c r="A64" s="143" t="str">
        <f>CONCATENATE(Neprofi!A60)</f>
        <v>53</v>
      </c>
      <c r="B64" s="374">
        <f>CONCATENATE(Neprofi!B60)</f>
      </c>
      <c r="C64" s="349">
        <f>Neprofi!C60</f>
        <v>0</v>
      </c>
      <c r="D64" s="350">
        <f t="shared" si="0"/>
        <v>0</v>
      </c>
      <c r="E64" s="226">
        <f>Neprofi!E60</f>
      </c>
      <c r="F64" s="215">
        <f>Neprofi!L60</f>
      </c>
      <c r="G64" s="216">
        <f>Neprofi!M60</f>
      </c>
      <c r="H64" s="217">
        <f>Neprofi!P60</f>
      </c>
      <c r="I64" s="215">
        <f>Neprofi!R60</f>
      </c>
      <c r="J64" s="218">
        <f>IF(C64=0,"",Neprofi!S60/C64)</f>
      </c>
      <c r="K64" s="219">
        <f>IF(C64=0,"",'[1]Neprofi'!AI62/C64)</f>
      </c>
      <c r="L64" s="230">
        <f>IF(C64=0,"",Neprofi!AY60/C64)</f>
      </c>
      <c r="M64" s="221">
        <f>Neprofi!AA60</f>
      </c>
      <c r="N64" s="223">
        <f>'[1]Neprofi'!BE62</f>
        <v>0</v>
      </c>
      <c r="O64" s="225">
        <f>IF(C64=0,"",SUM(Neprofi!AP60+Neprofi!AQ60)/C64*1000)</f>
      </c>
      <c r="P64" s="373">
        <f>Neprofi!W60</f>
      </c>
      <c r="Q64" s="16">
        <f>Neprofi!BM60</f>
        <v>0</v>
      </c>
      <c r="R64" s="234">
        <f>'[1]Neprofi'!DE62</f>
        <v>0</v>
      </c>
    </row>
    <row r="65" spans="1:18" ht="12.75">
      <c r="A65" s="143" t="str">
        <f>CONCATENATE(Neprofi!A61)</f>
        <v>54</v>
      </c>
      <c r="B65" s="374">
        <f>CONCATENATE(Neprofi!B61)</f>
      </c>
      <c r="C65" s="349">
        <f>Neprofi!C61</f>
        <v>0</v>
      </c>
      <c r="D65" s="350">
        <f t="shared" si="0"/>
        <v>0</v>
      </c>
      <c r="E65" s="226">
        <f>Neprofi!E61</f>
      </c>
      <c r="F65" s="215">
        <f>Neprofi!L61</f>
      </c>
      <c r="G65" s="216">
        <f>Neprofi!M61</f>
      </c>
      <c r="H65" s="217">
        <f>Neprofi!P61</f>
      </c>
      <c r="I65" s="215">
        <f>Neprofi!R61</f>
      </c>
      <c r="J65" s="218">
        <f>IF(C65=0,"",Neprofi!S61/C65)</f>
      </c>
      <c r="K65" s="219">
        <f>IF(C65=0,"",'[1]Neprofi'!AI63/C65)</f>
      </c>
      <c r="L65" s="230">
        <f>IF(C65=0,"",Neprofi!AY61/C65)</f>
      </c>
      <c r="M65" s="221">
        <f>Neprofi!AA61</f>
      </c>
      <c r="N65" s="223">
        <f>'[1]Neprofi'!BE63</f>
        <v>0</v>
      </c>
      <c r="O65" s="225">
        <f>IF(C65=0,"",SUM(Neprofi!AP61+Neprofi!AQ61)/C65*1000)</f>
      </c>
      <c r="P65" s="373">
        <f>Neprofi!W61</f>
      </c>
      <c r="Q65" s="16">
        <f>Neprofi!BM61</f>
        <v>0</v>
      </c>
      <c r="R65" s="234">
        <f>'[1]Neprofi'!DE63</f>
        <v>0</v>
      </c>
    </row>
    <row r="66" spans="1:18" ht="12.75">
      <c r="A66" s="143" t="str">
        <f>CONCATENATE(Neprofi!A62)</f>
        <v>55</v>
      </c>
      <c r="B66" s="374">
        <f>CONCATENATE(Neprofi!B62)</f>
      </c>
      <c r="C66" s="349">
        <f>Neprofi!C62</f>
        <v>0</v>
      </c>
      <c r="D66" s="350">
        <f t="shared" si="0"/>
        <v>0</v>
      </c>
      <c r="E66" s="226">
        <f>Neprofi!E62</f>
      </c>
      <c r="F66" s="215">
        <f>Neprofi!L62</f>
      </c>
      <c r="G66" s="216">
        <f>Neprofi!M62</f>
      </c>
      <c r="H66" s="217">
        <f>Neprofi!P62</f>
      </c>
      <c r="I66" s="215">
        <f>Neprofi!R62</f>
      </c>
      <c r="J66" s="218">
        <f>IF(C66=0,"",Neprofi!S62/C66)</f>
      </c>
      <c r="K66" s="219">
        <f>IF(C66=0,"",'[1]Neprofi'!AI64/C66)</f>
      </c>
      <c r="L66" s="230">
        <f>IF(C66=0,"",Neprofi!AY62/C66)</f>
      </c>
      <c r="M66" s="221">
        <f>Neprofi!AA62</f>
      </c>
      <c r="N66" s="223">
        <f>'[1]Neprofi'!BE64</f>
        <v>0</v>
      </c>
      <c r="O66" s="225">
        <f>IF(C66=0,"",SUM(Neprofi!AP62+Neprofi!AQ62)/C66*1000)</f>
      </c>
      <c r="P66" s="373">
        <f>Neprofi!W62</f>
      </c>
      <c r="Q66" s="16">
        <f>Neprofi!BM62</f>
        <v>0</v>
      </c>
      <c r="R66" s="234">
        <f>'[1]Neprofi'!DE64</f>
        <v>0</v>
      </c>
    </row>
    <row r="67" spans="1:18" ht="12.75">
      <c r="A67" s="143" t="str">
        <f>CONCATENATE(Neprofi!A63)</f>
        <v>56</v>
      </c>
      <c r="B67" s="374">
        <f>CONCATENATE(Neprofi!B63)</f>
      </c>
      <c r="C67" s="349">
        <f>Neprofi!C63</f>
        <v>0</v>
      </c>
      <c r="D67" s="350">
        <f t="shared" si="0"/>
        <v>0</v>
      </c>
      <c r="E67" s="226">
        <f>Neprofi!E63</f>
      </c>
      <c r="F67" s="215">
        <f>Neprofi!L63</f>
      </c>
      <c r="G67" s="216">
        <f>Neprofi!M63</f>
      </c>
      <c r="H67" s="217">
        <f>Neprofi!P63</f>
      </c>
      <c r="I67" s="215">
        <f>Neprofi!R63</f>
      </c>
      <c r="J67" s="218">
        <f>IF(C67=0,"",Neprofi!S63/C67)</f>
      </c>
      <c r="K67" s="219">
        <f>IF(C67=0,"",'[1]Neprofi'!AI65/C67)</f>
      </c>
      <c r="L67" s="230">
        <f>IF(C67=0,"",Neprofi!AY63/C67)</f>
      </c>
      <c r="M67" s="221">
        <f>Neprofi!AA63</f>
      </c>
      <c r="N67" s="223">
        <f>'[1]Neprofi'!BE65</f>
        <v>0</v>
      </c>
      <c r="O67" s="225">
        <f>IF(C67=0,"",SUM(Neprofi!AP63+Neprofi!AQ63)/C67*1000)</f>
      </c>
      <c r="P67" s="373">
        <f>Neprofi!W63</f>
      </c>
      <c r="Q67" s="16">
        <f>Neprofi!BM63</f>
        <v>0</v>
      </c>
      <c r="R67" s="234">
        <f>'[1]Neprofi'!DE65</f>
        <v>0</v>
      </c>
    </row>
    <row r="68" spans="1:18" ht="12.75">
      <c r="A68" s="143" t="str">
        <f>CONCATENATE(Neprofi!A64)</f>
        <v>57</v>
      </c>
      <c r="B68" s="374">
        <f>CONCATENATE(Neprofi!B64)</f>
      </c>
      <c r="C68" s="349">
        <f>Neprofi!C64</f>
        <v>0</v>
      </c>
      <c r="D68" s="350">
        <f t="shared" si="0"/>
        <v>0</v>
      </c>
      <c r="E68" s="226">
        <f>Neprofi!E64</f>
      </c>
      <c r="F68" s="215">
        <f>Neprofi!L64</f>
      </c>
      <c r="G68" s="216">
        <f>Neprofi!M64</f>
      </c>
      <c r="H68" s="217">
        <f>Neprofi!P64</f>
      </c>
      <c r="I68" s="215">
        <f>Neprofi!R64</f>
      </c>
      <c r="J68" s="218">
        <f>IF(C68=0,"",Neprofi!S64/C68)</f>
      </c>
      <c r="K68" s="219">
        <f>IF(C68=0,"",'[1]Neprofi'!AI66/C68)</f>
      </c>
      <c r="L68" s="230">
        <f>IF(C68=0,"",Neprofi!AY64/C68)</f>
      </c>
      <c r="M68" s="221">
        <f>Neprofi!AA64</f>
      </c>
      <c r="N68" s="223">
        <f>'[1]Neprofi'!BE66</f>
        <v>0</v>
      </c>
      <c r="O68" s="225">
        <f>IF(C68=0,"",SUM(Neprofi!AP64+Neprofi!AQ64)/C68*1000)</f>
      </c>
      <c r="P68" s="373">
        <f>Neprofi!W64</f>
      </c>
      <c r="Q68" s="16">
        <f>Neprofi!BM64</f>
        <v>0</v>
      </c>
      <c r="R68" s="234">
        <f>'[1]Neprofi'!DE66</f>
        <v>0</v>
      </c>
    </row>
    <row r="69" spans="1:18" ht="12.75">
      <c r="A69" s="143" t="str">
        <f>CONCATENATE(Neprofi!A65)</f>
        <v>58</v>
      </c>
      <c r="B69" s="374">
        <f>CONCATENATE(Neprofi!B65)</f>
      </c>
      <c r="C69" s="349">
        <f>Neprofi!C65</f>
        <v>0</v>
      </c>
      <c r="D69" s="350">
        <f t="shared" si="0"/>
        <v>0</v>
      </c>
      <c r="E69" s="226">
        <f>Neprofi!E65</f>
      </c>
      <c r="F69" s="215">
        <f>Neprofi!L65</f>
      </c>
      <c r="G69" s="216">
        <f>Neprofi!M65</f>
      </c>
      <c r="H69" s="217">
        <f>Neprofi!P65</f>
      </c>
      <c r="I69" s="215">
        <f>Neprofi!R65</f>
      </c>
      <c r="J69" s="218">
        <f>IF(C69=0,"",Neprofi!S65/C69)</f>
      </c>
      <c r="K69" s="219">
        <f>IF(C69=0,"",'[1]Neprofi'!AI67/C69)</f>
      </c>
      <c r="L69" s="230">
        <f>IF(C69=0,"",Neprofi!AY65/C69)</f>
      </c>
      <c r="M69" s="221">
        <f>Neprofi!AA65</f>
      </c>
      <c r="N69" s="223">
        <f>'[1]Neprofi'!BE67</f>
        <v>0</v>
      </c>
      <c r="O69" s="225">
        <f>IF(C69=0,"",SUM(Neprofi!AP65+Neprofi!AQ65)/C69*1000)</f>
      </c>
      <c r="P69" s="373">
        <f>Neprofi!W65</f>
      </c>
      <c r="Q69" s="16">
        <f>Neprofi!BM65</f>
        <v>0</v>
      </c>
      <c r="R69" s="234">
        <f>'[1]Neprofi'!DE67</f>
        <v>0</v>
      </c>
    </row>
    <row r="70" spans="1:18" ht="12.75">
      <c r="A70" s="143" t="str">
        <f>CONCATENATE(Neprofi!A66)</f>
        <v>59</v>
      </c>
      <c r="B70" s="374">
        <f>CONCATENATE(Neprofi!B66)</f>
      </c>
      <c r="C70" s="349">
        <f>Neprofi!C66</f>
        <v>0</v>
      </c>
      <c r="D70" s="350">
        <f t="shared" si="0"/>
        <v>0</v>
      </c>
      <c r="E70" s="226">
        <f>Neprofi!E66</f>
      </c>
      <c r="F70" s="215">
        <f>Neprofi!L66</f>
      </c>
      <c r="G70" s="216">
        <f>Neprofi!M66</f>
      </c>
      <c r="H70" s="217">
        <f>Neprofi!P66</f>
      </c>
      <c r="I70" s="215">
        <f>Neprofi!R66</f>
      </c>
      <c r="J70" s="218">
        <f>IF(C70=0,"",Neprofi!S66/C70)</f>
      </c>
      <c r="K70" s="219">
        <f>IF(C70=0,"",'[1]Neprofi'!AI68/C70)</f>
      </c>
      <c r="L70" s="230">
        <f>IF(C70=0,"",Neprofi!AY66/C70)</f>
      </c>
      <c r="M70" s="221">
        <f>Neprofi!AA66</f>
      </c>
      <c r="N70" s="223">
        <f>'[1]Neprofi'!BE68</f>
        <v>0</v>
      </c>
      <c r="O70" s="225">
        <f>IF(C70=0,"",SUM(Neprofi!AP66+Neprofi!AQ66)/C70*1000)</f>
      </c>
      <c r="P70" s="373">
        <f>Neprofi!W66</f>
      </c>
      <c r="Q70" s="16">
        <f>Neprofi!BM66</f>
        <v>0</v>
      </c>
      <c r="R70" s="234">
        <f>'[1]Neprofi'!DE68</f>
        <v>0</v>
      </c>
    </row>
    <row r="71" spans="1:18" ht="12.75">
      <c r="A71" s="143" t="str">
        <f>CONCATENATE(Neprofi!A67)</f>
        <v>60</v>
      </c>
      <c r="B71" s="374">
        <f>CONCATENATE(Neprofi!B67)</f>
      </c>
      <c r="C71" s="349">
        <f>Neprofi!C67</f>
        <v>0</v>
      </c>
      <c r="D71" s="350">
        <f>IF(AND(C71&gt;=1,C71&lt;=500),1,IF(AND(C71&gt;=501,C71&lt;=1000),2,IF(AND(C71&gt;=1001,C71&lt;=3000),3,IF(AND(C71&gt;=3001,C71&lt;=5000),4,IF(AND(C71&gt;=5001,C71&lt;=10000),5,IF(AND(C71&gt;=10001,C71&lt;=20000),6,IF(AND(C71&gt;=20001,C71&lt;=40000),7,IF(C71&gt;=40001,8,0))))))))</f>
        <v>0</v>
      </c>
      <c r="E71" s="226">
        <f>Neprofi!E67</f>
      </c>
      <c r="F71" s="215">
        <f>Neprofi!L67</f>
      </c>
      <c r="G71" s="216">
        <f>Neprofi!M67</f>
      </c>
      <c r="H71" s="217">
        <f>Neprofi!P67</f>
      </c>
      <c r="I71" s="215">
        <f>Neprofi!R67</f>
      </c>
      <c r="J71" s="218">
        <f>IF(C71=0,"",Neprofi!S67/C71)</f>
      </c>
      <c r="K71" s="219">
        <f>IF(C71=0,"",'[1]Neprofi'!AI69/C71)</f>
      </c>
      <c r="L71" s="230">
        <f>IF(C71=0,"",Neprofi!AY67/C71)</f>
      </c>
      <c r="M71" s="221">
        <f>Neprofi!AA67</f>
      </c>
      <c r="N71" s="223">
        <f>'[1]Neprofi'!BE69</f>
        <v>0</v>
      </c>
      <c r="O71" s="225">
        <f>IF(C71=0,"",SUM(Neprofi!AP67+Neprofi!AQ67)/C71*1000)</f>
      </c>
      <c r="P71" s="373">
        <f>Neprofi!W67</f>
      </c>
      <c r="Q71" s="16">
        <f>Neprofi!BM67</f>
        <v>0</v>
      </c>
      <c r="R71" s="234">
        <f>'[1]Neprofi'!DE69</f>
        <v>0</v>
      </c>
    </row>
    <row r="72" spans="1:18" ht="12.75">
      <c r="A72" s="190"/>
      <c r="B72" s="187"/>
      <c r="C72" s="191"/>
      <c r="D72" s="191"/>
      <c r="E72" s="187"/>
      <c r="F72" s="191"/>
      <c r="G72" s="191"/>
      <c r="H72" s="187"/>
      <c r="I72" s="187"/>
      <c r="J72" s="187"/>
      <c r="K72" s="187"/>
      <c r="L72" s="187"/>
      <c r="M72" s="187"/>
      <c r="N72" s="187"/>
      <c r="O72" s="191"/>
      <c r="P72" s="191"/>
      <c r="Q72" s="187"/>
      <c r="R72" s="187"/>
    </row>
  </sheetData>
  <sheetProtection password="D024" sheet="1"/>
  <mergeCells count="6">
    <mergeCell ref="A1:B1"/>
    <mergeCell ref="E3:F3"/>
    <mergeCell ref="H3:J3"/>
    <mergeCell ref="M3:N3"/>
    <mergeCell ref="O3:P3"/>
    <mergeCell ref="Q3:R3"/>
  </mergeCells>
  <printOptions/>
  <pageMargins left="0.3937007874015748" right="0" top="0.3937007874015748" bottom="0.3937007874015748" header="0.1968503937007874" footer="0.11811023622047245"/>
  <pageSetup horizontalDpi="600" verticalDpi="600" orientation="landscape" paperSize="9" scale="83" r:id="rId1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S20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00390625" defaultRowHeight="12.75"/>
  <cols>
    <col min="1" max="1" width="3.75390625" style="17" customWidth="1"/>
    <col min="2" max="2" width="23.00390625" style="18" customWidth="1"/>
    <col min="3" max="3" width="9.375" style="18" customWidth="1"/>
    <col min="4" max="4" width="11.00390625" style="131" customWidth="1"/>
    <col min="5" max="5" width="10.25390625" style="19" customWidth="1"/>
    <col min="6" max="7" width="9.75390625" style="19" customWidth="1"/>
    <col min="8" max="8" width="7.75390625" style="18" customWidth="1"/>
    <col min="9" max="9" width="9.00390625" style="19" customWidth="1"/>
    <col min="10" max="10" width="9.625" style="19" customWidth="1"/>
    <col min="11" max="11" width="10.25390625" style="19" customWidth="1"/>
    <col min="12" max="12" width="11.125" style="19" customWidth="1"/>
    <col min="13" max="13" width="9.25390625" style="19" customWidth="1"/>
    <col min="14" max="14" width="10.75390625" style="18" customWidth="1"/>
    <col min="15" max="15" width="11.75390625" style="18" customWidth="1"/>
    <col min="16" max="16" width="11.625" style="18" customWidth="1"/>
    <col min="17" max="17" width="11.125" style="18" customWidth="1"/>
    <col min="18" max="18" width="12.625" style="18" customWidth="1"/>
    <col min="19" max="19" width="12.125" style="18" customWidth="1"/>
    <col min="20" max="20" width="10.75390625" style="18" customWidth="1"/>
    <col min="21" max="21" width="11.625" style="18" customWidth="1"/>
    <col min="22" max="22" width="12.25390625" style="18" customWidth="1"/>
    <col min="23" max="23" width="15.875" style="18" customWidth="1"/>
    <col min="24" max="24" width="12.00390625" style="18" customWidth="1"/>
    <col min="25" max="25" width="11.75390625" style="18" customWidth="1"/>
    <col min="26" max="26" width="9.75390625" style="19" customWidth="1"/>
    <col min="27" max="27" width="10.75390625" style="19" customWidth="1"/>
    <col min="28" max="28" width="10.00390625" style="19" customWidth="1"/>
    <col min="29" max="29" width="11.25390625" style="19" customWidth="1"/>
    <col min="30" max="30" width="10.00390625" style="18" customWidth="1"/>
    <col min="31" max="35" width="9.75390625" style="18" customWidth="1"/>
    <col min="36" max="37" width="9.75390625" style="19" customWidth="1"/>
    <col min="38" max="38" width="11.125" style="19" customWidth="1"/>
    <col min="39" max="39" width="10.00390625" style="19" customWidth="1"/>
    <col min="40" max="40" width="7.875" style="19" customWidth="1"/>
    <col min="41" max="41" width="8.00390625" style="19" customWidth="1"/>
    <col min="42" max="42" width="8.625" style="19" customWidth="1"/>
    <col min="43" max="43" width="11.125" style="19" customWidth="1"/>
    <col min="44" max="44" width="7.125" style="19" customWidth="1"/>
    <col min="45" max="45" width="8.75390625" style="19" customWidth="1"/>
    <col min="46" max="46" width="10.375" style="19" customWidth="1"/>
    <col min="47" max="47" width="9.875" style="19" customWidth="1"/>
    <col min="48" max="48" width="9.375" style="19" customWidth="1"/>
    <col min="49" max="49" width="10.375" style="19" customWidth="1"/>
    <col min="50" max="50" width="10.25390625" style="19" customWidth="1"/>
    <col min="51" max="51" width="9.625" style="19" customWidth="1"/>
    <col min="52" max="52" width="8.625" style="19" customWidth="1"/>
    <col min="53" max="53" width="9.625" style="19" customWidth="1"/>
    <col min="54" max="55" width="11.625" style="19" customWidth="1"/>
    <col min="56" max="56" width="9.625" style="19" customWidth="1"/>
    <col min="57" max="57" width="12.00390625" style="19" customWidth="1"/>
    <col min="58" max="58" width="9.75390625" style="19" customWidth="1"/>
    <col min="59" max="60" width="11.625" style="19" customWidth="1"/>
    <col min="61" max="61" width="12.875" style="19" customWidth="1"/>
    <col min="62" max="64" width="12.125" style="19" customWidth="1"/>
    <col min="65" max="65" width="11.25390625" style="19" customWidth="1"/>
    <col min="66" max="66" width="9.375" style="19" customWidth="1"/>
    <col min="67" max="67" width="9.625" style="19" customWidth="1"/>
    <col min="68" max="68" width="9.125" style="18" customWidth="1"/>
    <col min="69" max="69" width="9.375" style="19" customWidth="1"/>
    <col min="70" max="70" width="6.875" style="19" customWidth="1"/>
    <col min="71" max="71" width="7.25390625" style="19" customWidth="1"/>
    <col min="72" max="16384" width="9.125" style="19" customWidth="1"/>
  </cols>
  <sheetData>
    <row r="1" spans="1:71" s="32" customFormat="1" ht="15.75" customHeight="1">
      <c r="A1" s="420" t="s">
        <v>55</v>
      </c>
      <c r="B1" s="421"/>
      <c r="C1" s="20" t="str">
        <f>Sumare!C1</f>
        <v>2015</v>
      </c>
      <c r="D1" s="21" t="s">
        <v>56</v>
      </c>
      <c r="E1" s="22"/>
      <c r="F1" s="22"/>
      <c r="G1" s="22"/>
      <c r="H1" s="22"/>
      <c r="I1" s="22"/>
      <c r="J1" s="22"/>
      <c r="K1" s="22"/>
      <c r="L1" s="22"/>
      <c r="M1" s="22"/>
      <c r="N1" s="23"/>
      <c r="O1" s="21" t="s">
        <v>56</v>
      </c>
      <c r="P1" s="24"/>
      <c r="Q1" s="24"/>
      <c r="R1" s="24"/>
      <c r="S1" s="24"/>
      <c r="T1" s="24"/>
      <c r="U1" s="24"/>
      <c r="V1" s="24"/>
      <c r="W1" s="24"/>
      <c r="X1" s="24"/>
      <c r="Y1" s="21" t="s">
        <v>56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1" t="s">
        <v>56</v>
      </c>
      <c r="AL1" s="24"/>
      <c r="AM1" s="25"/>
      <c r="AN1" s="25"/>
      <c r="AO1" s="25"/>
      <c r="AP1" s="24"/>
      <c r="AQ1" s="24"/>
      <c r="AR1" s="24"/>
      <c r="AS1" s="24"/>
      <c r="AT1" s="25"/>
      <c r="AU1" s="26"/>
      <c r="AV1" s="27"/>
      <c r="AW1" s="26"/>
      <c r="AX1" s="21" t="s">
        <v>56</v>
      </c>
      <c r="AY1" s="28"/>
      <c r="AZ1" s="28"/>
      <c r="BA1" s="28"/>
      <c r="BB1" s="26"/>
      <c r="BC1" s="26"/>
      <c r="BD1" s="26"/>
      <c r="BE1" s="26"/>
      <c r="BF1" s="26"/>
      <c r="BG1" s="26"/>
      <c r="BH1" s="26"/>
      <c r="BI1" s="21" t="s">
        <v>56</v>
      </c>
      <c r="BJ1" s="28"/>
      <c r="BK1" s="28"/>
      <c r="BL1" s="28"/>
      <c r="BM1" s="26"/>
      <c r="BN1" s="26"/>
      <c r="BO1" s="26"/>
      <c r="BP1" s="24"/>
      <c r="BQ1" s="29"/>
      <c r="BR1" s="30"/>
      <c r="BS1" s="31"/>
    </row>
    <row r="2" spans="1:71" s="32" customFormat="1" ht="17.25" customHeight="1">
      <c r="A2" s="33"/>
      <c r="B2" s="34" t="str">
        <f>Sumare!B2</f>
        <v>Moravskoslezský kraj</v>
      </c>
      <c r="C2" s="35"/>
      <c r="D2" s="422" t="s">
        <v>57</v>
      </c>
      <c r="E2" s="422"/>
      <c r="F2" s="422"/>
      <c r="G2" s="422"/>
      <c r="H2" s="422"/>
      <c r="I2" s="422"/>
      <c r="J2" s="422"/>
      <c r="K2" s="422"/>
      <c r="L2" s="422"/>
      <c r="M2" s="423"/>
      <c r="N2" s="423"/>
      <c r="O2" s="36" t="s">
        <v>58</v>
      </c>
      <c r="P2" s="37"/>
      <c r="Q2" s="37"/>
      <c r="R2" s="37"/>
      <c r="S2" s="37"/>
      <c r="T2" s="37"/>
      <c r="U2" s="37"/>
      <c r="V2" s="37"/>
      <c r="W2" s="37"/>
      <c r="X2" s="38"/>
      <c r="Y2" s="424" t="s">
        <v>59</v>
      </c>
      <c r="Z2" s="425"/>
      <c r="AA2" s="39"/>
      <c r="AB2" s="40"/>
      <c r="AC2" s="40"/>
      <c r="AD2" s="39"/>
      <c r="AE2" s="39"/>
      <c r="AF2" s="39"/>
      <c r="AG2" s="39"/>
      <c r="AH2" s="41"/>
      <c r="AI2" s="39"/>
      <c r="AJ2" s="39"/>
      <c r="AK2" s="42" t="s">
        <v>60</v>
      </c>
      <c r="AL2" s="43"/>
      <c r="AM2" s="44"/>
      <c r="AN2" s="44"/>
      <c r="AO2" s="44"/>
      <c r="AP2" s="43"/>
      <c r="AQ2" s="43"/>
      <c r="AR2" s="43"/>
      <c r="AS2" s="43"/>
      <c r="AT2" s="426"/>
      <c r="AU2" s="427"/>
      <c r="AV2" s="42"/>
      <c r="AW2" s="45"/>
      <c r="AX2" s="428" t="s">
        <v>61</v>
      </c>
      <c r="AY2" s="428"/>
      <c r="AZ2" s="428"/>
      <c r="BA2" s="428"/>
      <c r="BB2" s="428"/>
      <c r="BC2" s="428"/>
      <c r="BD2" s="428"/>
      <c r="BE2" s="428"/>
      <c r="BF2" s="428"/>
      <c r="BG2" s="428"/>
      <c r="BH2" s="429"/>
      <c r="BI2" s="416" t="s">
        <v>62</v>
      </c>
      <c r="BJ2" s="416"/>
      <c r="BK2" s="416"/>
      <c r="BL2" s="239"/>
      <c r="BM2" s="46" t="s">
        <v>63</v>
      </c>
      <c r="BN2" s="46"/>
      <c r="BO2" s="46"/>
      <c r="BP2" s="47"/>
      <c r="BQ2" s="48"/>
      <c r="BR2" s="48"/>
      <c r="BS2" s="49"/>
    </row>
    <row r="3" spans="1:71" s="67" customFormat="1" ht="15" customHeight="1">
      <c r="A3" s="50"/>
      <c r="B3" s="51" t="str">
        <f>Sumare!B3</f>
        <v>Bruntál</v>
      </c>
      <c r="C3" s="52"/>
      <c r="D3" s="439" t="s">
        <v>64</v>
      </c>
      <c r="E3" s="440"/>
      <c r="F3" s="430" t="s">
        <v>65</v>
      </c>
      <c r="G3" s="441"/>
      <c r="H3" s="53"/>
      <c r="I3" s="54"/>
      <c r="J3" s="442" t="s">
        <v>35</v>
      </c>
      <c r="K3" s="443"/>
      <c r="L3" s="444"/>
      <c r="M3" s="52"/>
      <c r="N3" s="52"/>
      <c r="O3" s="52"/>
      <c r="P3" s="52"/>
      <c r="Q3" s="52"/>
      <c r="R3" s="52"/>
      <c r="S3" s="55" t="s">
        <v>66</v>
      </c>
      <c r="T3" s="445" t="s">
        <v>65</v>
      </c>
      <c r="U3" s="445"/>
      <c r="V3" s="56"/>
      <c r="W3" s="56"/>
      <c r="X3" s="56"/>
      <c r="Y3" s="57"/>
      <c r="Z3" s="58"/>
      <c r="AA3" s="59"/>
      <c r="AB3" s="446" t="s">
        <v>65</v>
      </c>
      <c r="AC3" s="447"/>
      <c r="AD3" s="417" t="s">
        <v>67</v>
      </c>
      <c r="AE3" s="418"/>
      <c r="AF3" s="418"/>
      <c r="AG3" s="418"/>
      <c r="AH3" s="419"/>
      <c r="AI3" s="430" t="s">
        <v>68</v>
      </c>
      <c r="AJ3" s="431"/>
      <c r="AK3" s="432" t="s">
        <v>69</v>
      </c>
      <c r="AL3" s="433"/>
      <c r="AM3" s="434" t="s">
        <v>70</v>
      </c>
      <c r="AN3" s="435"/>
      <c r="AO3" s="436"/>
      <c r="AP3" s="52"/>
      <c r="AQ3" s="52"/>
      <c r="AR3" s="52"/>
      <c r="AS3" s="52"/>
      <c r="AT3" s="437" t="s">
        <v>71</v>
      </c>
      <c r="AU3" s="438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1"/>
      <c r="BJ3" s="61"/>
      <c r="BK3" s="437" t="s">
        <v>72</v>
      </c>
      <c r="BL3" s="433"/>
      <c r="BM3" s="62" t="s">
        <v>73</v>
      </c>
      <c r="BN3" s="62"/>
      <c r="BO3" s="62"/>
      <c r="BP3" s="63"/>
      <c r="BQ3" s="64" t="s">
        <v>74</v>
      </c>
      <c r="BR3" s="65"/>
      <c r="BS3" s="66"/>
    </row>
    <row r="4" spans="1:71" s="71" customFormat="1" ht="9.75" customHeight="1">
      <c r="A4" s="68"/>
      <c r="B4" s="69" t="s">
        <v>75</v>
      </c>
      <c r="C4" s="69" t="s">
        <v>76</v>
      </c>
      <c r="D4" s="69" t="s">
        <v>77</v>
      </c>
      <c r="E4" s="69" t="s">
        <v>78</v>
      </c>
      <c r="F4" s="69" t="s">
        <v>79</v>
      </c>
      <c r="G4" s="69" t="s">
        <v>80</v>
      </c>
      <c r="H4" s="69" t="s">
        <v>81</v>
      </c>
      <c r="I4" s="69" t="s">
        <v>82</v>
      </c>
      <c r="J4" s="69" t="s">
        <v>83</v>
      </c>
      <c r="K4" s="69" t="s">
        <v>84</v>
      </c>
      <c r="L4" s="69" t="s">
        <v>85</v>
      </c>
      <c r="M4" s="69" t="s">
        <v>86</v>
      </c>
      <c r="N4" s="69" t="s">
        <v>87</v>
      </c>
      <c r="O4" s="69" t="s">
        <v>88</v>
      </c>
      <c r="P4" s="69" t="s">
        <v>89</v>
      </c>
      <c r="Q4" s="69" t="s">
        <v>90</v>
      </c>
      <c r="R4" s="69" t="s">
        <v>91</v>
      </c>
      <c r="S4" s="69" t="s">
        <v>92</v>
      </c>
      <c r="T4" s="69" t="s">
        <v>93</v>
      </c>
      <c r="U4" s="69" t="s">
        <v>94</v>
      </c>
      <c r="V4" s="69" t="s">
        <v>95</v>
      </c>
      <c r="W4" s="69" t="s">
        <v>96</v>
      </c>
      <c r="X4" s="69" t="s">
        <v>97</v>
      </c>
      <c r="Y4" s="69" t="s">
        <v>98</v>
      </c>
      <c r="Z4" s="69" t="s">
        <v>99</v>
      </c>
      <c r="AA4" s="69" t="s">
        <v>100</v>
      </c>
      <c r="AB4" s="69" t="s">
        <v>101</v>
      </c>
      <c r="AC4" s="69" t="s">
        <v>102</v>
      </c>
      <c r="AD4" s="69" t="s">
        <v>103</v>
      </c>
      <c r="AE4" s="69" t="s">
        <v>104</v>
      </c>
      <c r="AF4" s="69" t="s">
        <v>105</v>
      </c>
      <c r="AG4" s="69" t="s">
        <v>106</v>
      </c>
      <c r="AH4" s="69" t="s">
        <v>107</v>
      </c>
      <c r="AI4" s="69" t="s">
        <v>108</v>
      </c>
      <c r="AJ4" s="69" t="s">
        <v>109</v>
      </c>
      <c r="AK4" s="69" t="s">
        <v>110</v>
      </c>
      <c r="AL4" s="69" t="s">
        <v>111</v>
      </c>
      <c r="AM4" s="69" t="s">
        <v>112</v>
      </c>
      <c r="AN4" s="69" t="s">
        <v>113</v>
      </c>
      <c r="AO4" s="69" t="s">
        <v>114</v>
      </c>
      <c r="AP4" s="69" t="s">
        <v>115</v>
      </c>
      <c r="AQ4" s="69" t="s">
        <v>116</v>
      </c>
      <c r="AR4" s="69" t="s">
        <v>117</v>
      </c>
      <c r="AS4" s="69" t="s">
        <v>118</v>
      </c>
      <c r="AT4" s="69" t="s">
        <v>119</v>
      </c>
      <c r="AU4" s="69" t="s">
        <v>120</v>
      </c>
      <c r="AV4" s="69" t="s">
        <v>121</v>
      </c>
      <c r="AW4" s="69" t="s">
        <v>122</v>
      </c>
      <c r="AX4" s="69" t="s">
        <v>123</v>
      </c>
      <c r="AY4" s="69" t="s">
        <v>124</v>
      </c>
      <c r="AZ4" s="69" t="s">
        <v>125</v>
      </c>
      <c r="BA4" s="69" t="s">
        <v>126</v>
      </c>
      <c r="BB4" s="69" t="s">
        <v>127</v>
      </c>
      <c r="BC4" s="69" t="s">
        <v>128</v>
      </c>
      <c r="BD4" s="69" t="s">
        <v>129</v>
      </c>
      <c r="BE4" s="69" t="s">
        <v>130</v>
      </c>
      <c r="BF4" s="69" t="s">
        <v>131</v>
      </c>
      <c r="BG4" s="69" t="s">
        <v>132</v>
      </c>
      <c r="BH4" s="69" t="s">
        <v>133</v>
      </c>
      <c r="BI4" s="69" t="s">
        <v>134</v>
      </c>
      <c r="BJ4" s="69" t="s">
        <v>135</v>
      </c>
      <c r="BK4" s="69" t="s">
        <v>136</v>
      </c>
      <c r="BL4" s="69" t="s">
        <v>137</v>
      </c>
      <c r="BM4" s="69" t="s">
        <v>138</v>
      </c>
      <c r="BN4" s="69" t="s">
        <v>139</v>
      </c>
      <c r="BO4" s="69" t="s">
        <v>140</v>
      </c>
      <c r="BP4" s="69" t="s">
        <v>141</v>
      </c>
      <c r="BQ4" s="69" t="s">
        <v>142</v>
      </c>
      <c r="BR4" s="69" t="s">
        <v>143</v>
      </c>
      <c r="BS4" s="70" t="s">
        <v>144</v>
      </c>
    </row>
    <row r="5" spans="1:71" s="67" customFormat="1" ht="12.75" customHeight="1" thickBot="1">
      <c r="A5" s="50"/>
      <c r="B5" s="72" t="s">
        <v>145</v>
      </c>
      <c r="C5" s="73"/>
      <c r="D5" s="74"/>
      <c r="E5" s="74"/>
      <c r="F5" s="74"/>
      <c r="G5" s="74"/>
      <c r="H5" s="74"/>
      <c r="I5" s="74"/>
      <c r="J5" s="74"/>
      <c r="K5" s="75"/>
      <c r="L5" s="75"/>
      <c r="M5" s="75"/>
      <c r="N5" s="75"/>
      <c r="O5" s="74"/>
      <c r="P5" s="75"/>
      <c r="Q5" s="74"/>
      <c r="R5" s="74"/>
      <c r="S5" s="74"/>
      <c r="T5" s="74"/>
      <c r="U5" s="74"/>
      <c r="V5" s="75"/>
      <c r="W5" s="74"/>
      <c r="X5" s="75"/>
      <c r="Y5" s="74"/>
      <c r="Z5" s="74"/>
      <c r="AA5" s="75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186"/>
      <c r="AR5" s="74"/>
      <c r="AS5" s="75"/>
      <c r="AT5" s="74"/>
      <c r="AU5" s="75"/>
      <c r="AV5" s="75"/>
      <c r="AW5" s="75"/>
      <c r="AX5" s="75"/>
      <c r="AY5" s="74"/>
      <c r="AZ5" s="75"/>
      <c r="BA5" s="74"/>
      <c r="BB5" s="74"/>
      <c r="BC5" s="74"/>
      <c r="BD5" s="74"/>
      <c r="BE5" s="74"/>
      <c r="BF5" s="74"/>
      <c r="BG5" s="74"/>
      <c r="BH5" s="74"/>
      <c r="BI5" s="75"/>
      <c r="BJ5" s="75"/>
      <c r="BK5" s="74"/>
      <c r="BL5" s="74"/>
      <c r="BM5" s="74"/>
      <c r="BN5" s="75"/>
      <c r="BO5" s="75"/>
      <c r="BP5" s="75"/>
      <c r="BQ5" s="74"/>
      <c r="BR5" s="74"/>
      <c r="BS5" s="76"/>
    </row>
    <row r="6" spans="1:71" s="79" customFormat="1" ht="57" customHeight="1" thickBot="1">
      <c r="A6" s="77"/>
      <c r="B6" s="78" t="s">
        <v>1</v>
      </c>
      <c r="C6" s="13" t="s">
        <v>146</v>
      </c>
      <c r="D6" s="9" t="s">
        <v>147</v>
      </c>
      <c r="E6" s="9" t="s">
        <v>48</v>
      </c>
      <c r="F6" s="9" t="s">
        <v>148</v>
      </c>
      <c r="G6" s="9" t="s">
        <v>149</v>
      </c>
      <c r="H6" s="9" t="s">
        <v>150</v>
      </c>
      <c r="I6" s="9" t="s">
        <v>151</v>
      </c>
      <c r="J6" s="13" t="s">
        <v>152</v>
      </c>
      <c r="K6" s="9" t="s">
        <v>153</v>
      </c>
      <c r="L6" s="9" t="s">
        <v>49</v>
      </c>
      <c r="M6" s="9" t="s">
        <v>50</v>
      </c>
      <c r="N6" s="9" t="s">
        <v>154</v>
      </c>
      <c r="O6" s="9" t="s">
        <v>155</v>
      </c>
      <c r="P6" s="9" t="s">
        <v>51</v>
      </c>
      <c r="Q6" s="9" t="s">
        <v>156</v>
      </c>
      <c r="R6" s="9" t="s">
        <v>52</v>
      </c>
      <c r="S6" s="9" t="s">
        <v>157</v>
      </c>
      <c r="T6" s="9" t="s">
        <v>158</v>
      </c>
      <c r="U6" s="9" t="s">
        <v>240</v>
      </c>
      <c r="V6" s="9" t="s">
        <v>241</v>
      </c>
      <c r="W6" s="9" t="s">
        <v>242</v>
      </c>
      <c r="X6" s="9" t="s">
        <v>160</v>
      </c>
      <c r="Y6" s="9" t="s">
        <v>161</v>
      </c>
      <c r="Z6" s="9" t="s">
        <v>162</v>
      </c>
      <c r="AA6" s="9" t="s">
        <v>243</v>
      </c>
      <c r="AB6" s="9" t="s">
        <v>164</v>
      </c>
      <c r="AC6" s="9" t="s">
        <v>165</v>
      </c>
      <c r="AD6" s="9" t="s">
        <v>166</v>
      </c>
      <c r="AE6" s="9" t="s">
        <v>167</v>
      </c>
      <c r="AF6" s="9" t="s">
        <v>168</v>
      </c>
      <c r="AG6" s="9" t="s">
        <v>169</v>
      </c>
      <c r="AH6" s="9" t="s">
        <v>167</v>
      </c>
      <c r="AI6" s="9" t="s">
        <v>68</v>
      </c>
      <c r="AJ6" s="9" t="s">
        <v>170</v>
      </c>
      <c r="AK6" s="13" t="s">
        <v>171</v>
      </c>
      <c r="AL6" s="13" t="s">
        <v>172</v>
      </c>
      <c r="AM6" s="9" t="s">
        <v>173</v>
      </c>
      <c r="AN6" s="9" t="s">
        <v>174</v>
      </c>
      <c r="AO6" s="9" t="s">
        <v>175</v>
      </c>
      <c r="AP6" s="192" t="s">
        <v>215</v>
      </c>
      <c r="AQ6" s="192" t="s">
        <v>216</v>
      </c>
      <c r="AR6" s="13" t="s">
        <v>176</v>
      </c>
      <c r="AS6" s="13" t="s">
        <v>177</v>
      </c>
      <c r="AT6" s="9" t="s">
        <v>178</v>
      </c>
      <c r="AU6" s="9" t="s">
        <v>179</v>
      </c>
      <c r="AV6" s="9" t="s">
        <v>180</v>
      </c>
      <c r="AW6" s="9" t="s">
        <v>181</v>
      </c>
      <c r="AX6" s="9" t="s">
        <v>40</v>
      </c>
      <c r="AY6" s="9" t="s">
        <v>182</v>
      </c>
      <c r="AZ6" s="9" t="s">
        <v>183</v>
      </c>
      <c r="BA6" s="9" t="s">
        <v>184</v>
      </c>
      <c r="BB6" s="9" t="s">
        <v>185</v>
      </c>
      <c r="BC6" s="9" t="s">
        <v>186</v>
      </c>
      <c r="BD6" s="9" t="s">
        <v>187</v>
      </c>
      <c r="BE6" s="9" t="s">
        <v>188</v>
      </c>
      <c r="BF6" s="9" t="s">
        <v>189</v>
      </c>
      <c r="BG6" s="9" t="s">
        <v>190</v>
      </c>
      <c r="BH6" s="9" t="s">
        <v>191</v>
      </c>
      <c r="BI6" s="9" t="s">
        <v>192</v>
      </c>
      <c r="BJ6" s="9" t="s">
        <v>193</v>
      </c>
      <c r="BK6" s="9" t="s">
        <v>194</v>
      </c>
      <c r="BL6" s="9" t="s">
        <v>195</v>
      </c>
      <c r="BM6" s="9" t="s">
        <v>196</v>
      </c>
      <c r="BN6" s="9" t="s">
        <v>197</v>
      </c>
      <c r="BO6" s="9" t="s">
        <v>198</v>
      </c>
      <c r="BP6" s="9" t="s">
        <v>199</v>
      </c>
      <c r="BQ6" s="9" t="s">
        <v>200</v>
      </c>
      <c r="BR6" s="9" t="s">
        <v>201</v>
      </c>
      <c r="BS6" s="14" t="s">
        <v>202</v>
      </c>
    </row>
    <row r="7" spans="1:71" s="88" customFormat="1" ht="18" customHeight="1" thickBot="1">
      <c r="A7" s="80" t="s">
        <v>203</v>
      </c>
      <c r="B7" s="81" t="str">
        <f>IF('[1]Poverena'!B10="","",CONCATENATE('[1]Poverena'!B10))</f>
        <v>Bruntál</v>
      </c>
      <c r="C7" s="82">
        <f>'[1]Poverena'!D9</f>
        <v>16841</v>
      </c>
      <c r="D7" s="82">
        <f>'[1]Poverena'!H9</f>
        <v>124868</v>
      </c>
      <c r="E7" s="83">
        <f>IF(C7=0,"",ROUND(D7/C7*1000,2))</f>
        <v>7414.52</v>
      </c>
      <c r="F7" s="83">
        <f>IF(D7=0,"",ROUND('[1]Poverena'!I9/D7*100,2))</f>
        <v>40.95</v>
      </c>
      <c r="G7" s="83">
        <f>IF(D7=0,"",ROUND('[1]Poverena'!J9/D7*100,2))</f>
        <v>55.06</v>
      </c>
      <c r="H7" s="82">
        <f>'[1]Poverena'!R9</f>
        <v>449</v>
      </c>
      <c r="I7" s="83">
        <f>IF(D7=0,"",ROUND('[1]Poverena'!U9/D7*100,2))</f>
        <v>44.63</v>
      </c>
      <c r="J7" s="82">
        <f>'[1]Poverena'!V9</f>
        <v>5668</v>
      </c>
      <c r="K7" s="83">
        <f>IF('[1]Poverena'!U9=0,"",ROUND(J7/'[1]Poverena'!U9*100,2))</f>
        <v>10.17</v>
      </c>
      <c r="L7" s="83">
        <f>IF(C7=0,"",ROUND('[1]Poverena'!EY9/C7*1000,2))</f>
        <v>206.88</v>
      </c>
      <c r="M7" s="83">
        <f>IF(C7=0,"",ROUND('[1]Poverena'!T9/C7*1000,2))</f>
        <v>3.98</v>
      </c>
      <c r="N7" s="83">
        <f>IF(D7=0,"",ROUND(Y7/D7,2))</f>
        <v>1.36</v>
      </c>
      <c r="O7" s="82">
        <f>'[1]Poverena'!AA9</f>
        <v>2347</v>
      </c>
      <c r="P7" s="83">
        <f>IF(C7=0,"",ROUND(O7/C7*100,2))</f>
        <v>13.94</v>
      </c>
      <c r="Q7" s="82">
        <f>'[1]Poverena'!AB9</f>
        <v>753</v>
      </c>
      <c r="R7" s="83">
        <f>IF(O7=0,"",ROUND(Q7/O7*100,2))</f>
        <v>32.08</v>
      </c>
      <c r="S7" s="82">
        <f>'[1]Poverena'!AC9</f>
        <v>113718</v>
      </c>
      <c r="T7" s="83">
        <f>IF(S7=0,"",ROUND('[1]Poverena'!AD9/S7*100,2))</f>
        <v>31.56</v>
      </c>
      <c r="U7" s="83">
        <f>IF(S7=0,"",ROUND('[1]Poverena'!AI9/S7*100,2))</f>
        <v>68.44</v>
      </c>
      <c r="V7" s="83">
        <f>IF('[1]Poverena'!AD9=0,"",ROUND('[1]Poverena'!AF9/'[1]Poverena'!AD9*100,2))</f>
        <v>3.48</v>
      </c>
      <c r="W7" s="83">
        <f>IF('[1]Poverena'!AD9=0,"",ROUND(SUM('[1]Poverena'!AG9+'[1]Poverena'!AH9)/'[1]Poverena'!AD9*100,2))</f>
        <v>14.2</v>
      </c>
      <c r="X7" s="83">
        <f>IF(C7=0,"",ROUND(S7/C7,2))</f>
        <v>6.75</v>
      </c>
      <c r="Y7" s="82">
        <f>'[1]Poverena'!AK9</f>
        <v>170107</v>
      </c>
      <c r="Z7" s="83">
        <f>IF(C7=0,"",ROUND(Y7/C7,2))</f>
        <v>10.1</v>
      </c>
      <c r="AA7" s="83">
        <f>IF(O7=0,"",ROUND(Y7/O7,2))</f>
        <v>72.48</v>
      </c>
      <c r="AB7" s="83">
        <f>IF(Y7=0,"",ROUND('[1]Poverena'!AZ9/Y7*100,2))</f>
        <v>1.69</v>
      </c>
      <c r="AC7" s="83">
        <f>IF(Y7=0,"",ROUND('[1]Poverena'!BA9/Y7*100,2))</f>
        <v>55.1</v>
      </c>
      <c r="AD7" s="82">
        <f>SUM('[1]Poverena'!AL9+'[1]Poverena'!AM9)</f>
        <v>127403</v>
      </c>
      <c r="AE7" s="83">
        <f>IF(AD7=0,"",ROUND('[1]Poverena'!AL9/AD7*100,2))</f>
        <v>33.63</v>
      </c>
      <c r="AF7" s="82">
        <f>SUM('[1]Poverena'!AN9+'[1]Poverena'!AO9)</f>
        <v>22906</v>
      </c>
      <c r="AG7" s="83">
        <f>IF(Q7=0,"",ROUND(AF7/Q7,2))</f>
        <v>30.42</v>
      </c>
      <c r="AH7" s="83">
        <f>IF(AF7=0,"",ROUND('[1]Poverena'!AN9/AF7*100,2))</f>
        <v>20.88</v>
      </c>
      <c r="AI7" s="82">
        <f>'[1]Poverena'!AP9</f>
        <v>18737</v>
      </c>
      <c r="AJ7" s="83">
        <f>IF(Y7=0,"",ROUND(AI7/Y7*100,2))</f>
        <v>11.01</v>
      </c>
      <c r="AK7" s="82">
        <f>'[1]Poverena'!BD9</f>
        <v>360</v>
      </c>
      <c r="AL7" s="82">
        <f>'[1]Poverena'!BF9</f>
        <v>86</v>
      </c>
      <c r="AM7" s="82">
        <f>'[1]Poverena'!BL9</f>
        <v>17158</v>
      </c>
      <c r="AN7" s="82">
        <f>'[1]Poverena'!BO9</f>
        <v>85</v>
      </c>
      <c r="AO7" s="82">
        <f>'[1]Poverena'!BP9</f>
        <v>2</v>
      </c>
      <c r="AP7" s="82">
        <f>'[1]Poverena'!BQ9</f>
        <v>120</v>
      </c>
      <c r="AQ7" s="82">
        <f>'[1]Poverena'!BR9</f>
        <v>108</v>
      </c>
      <c r="AR7" s="82">
        <f>SUM('[1]Poverena'!BT9+'[1]Poverena'!BV9+'[1]Poverena'!BX9)</f>
        <v>0</v>
      </c>
      <c r="AS7" s="83">
        <f>IF(C7=0,"",ROUND('[1]Poverena'!CB9/(C7/1000),2))</f>
        <v>1.6</v>
      </c>
      <c r="AT7" s="82">
        <f>'[1]Poverena'!CD9</f>
        <v>11</v>
      </c>
      <c r="AU7" s="83">
        <f>IF(C7=0,"",ROUND(AT7/(C7/1000),2))</f>
        <v>0.65</v>
      </c>
      <c r="AV7" s="83">
        <f>IF(C7=0,"",ROUND('[1]Poverena'!CA9/(C7/1000),2))</f>
        <v>36.04</v>
      </c>
      <c r="AW7" s="84">
        <f>'[1]Poverena'!CG9</f>
        <v>39</v>
      </c>
      <c r="AX7" s="82">
        <f>'[1]Poverena'!CI9</f>
        <v>1</v>
      </c>
      <c r="AY7" s="82">
        <f>'[1]Poverena'!CK9</f>
        <v>28747</v>
      </c>
      <c r="AZ7" s="82">
        <f>'[1]Poverena'!CJ9</f>
        <v>1</v>
      </c>
      <c r="BA7" s="82">
        <f>SUM('[1]Poverena'!CL9+'[1]Poverena'!CM9)</f>
        <v>70401</v>
      </c>
      <c r="BB7" s="83">
        <f>IF(BA7=0,"",ROUND('[1]Poverena'!CM9/BA7*100,2))</f>
        <v>99.64</v>
      </c>
      <c r="BC7" s="82">
        <f>SUM('[1]Poverena'!CN9+'[1]Poverena'!CO9)</f>
        <v>7694</v>
      </c>
      <c r="BD7" s="82">
        <f>'[1]Poverena'!CP9</f>
        <v>0</v>
      </c>
      <c r="BE7" s="82">
        <f>'[1]Poverena'!CQ9</f>
        <v>1</v>
      </c>
      <c r="BF7" s="82">
        <f>SUM('[1]Poverena'!CR9+'[1]Poverena'!CS9)</f>
        <v>7</v>
      </c>
      <c r="BG7" s="82">
        <f>'[1]Poverena'!CT9</f>
        <v>0</v>
      </c>
      <c r="BH7" s="82">
        <f>'[1]Poverena'!CV9</f>
        <v>0</v>
      </c>
      <c r="BI7" s="85">
        <f>IF(C7=0,"",ROUND('[1]Poverena'!EX9/C7,2))</f>
        <v>43.01</v>
      </c>
      <c r="BJ7" s="85">
        <f>IF(Y7=0,"",ROUND('[1]Poverena'!EX9/Y7,2))</f>
        <v>4.26</v>
      </c>
      <c r="BK7" s="83">
        <f>IF('[1]Poverena'!EX9=0,"",ROUND('[1]Poverena'!EH9/'[1]Poverena'!EX9*100,2))</f>
        <v>9.69</v>
      </c>
      <c r="BL7" s="83">
        <f>IF('[1]Poverena'!EX9=0,"",ROUND('[1]Poverena'!EI9/'[1]Poverena'!EX9*100,2))</f>
        <v>1</v>
      </c>
      <c r="BM7" s="85">
        <f>'[1]Poverena'!CX9</f>
        <v>13</v>
      </c>
      <c r="BN7" s="83">
        <f>IF(C7=0,"",ROUND(BM7/(C7/1000),2))</f>
        <v>0.77</v>
      </c>
      <c r="BO7" s="83">
        <f>IF(O7=0,"",ROUND(BM7/(O7/1000),2))</f>
        <v>5.54</v>
      </c>
      <c r="BP7" s="83">
        <f>IF(S7=0,"",ROUND(BM7/(S7/1000),2))</f>
        <v>0.11</v>
      </c>
      <c r="BQ7" s="83">
        <f>SUM('[1]Poverena'!CY9+'[1]Poverena'!CZ9+'[1]Poverena'!DA9+'[1]Poverena'!DB9)</f>
        <v>12</v>
      </c>
      <c r="BR7" s="86">
        <f>'[1]Poverena'!CY9</f>
        <v>3</v>
      </c>
      <c r="BS7" s="87">
        <f>'[1]Poverena'!DA9</f>
        <v>8</v>
      </c>
    </row>
    <row r="8" spans="1:71" s="88" customFormat="1" ht="18" customHeight="1">
      <c r="A8" s="89"/>
      <c r="B8" s="90"/>
      <c r="C8" s="90"/>
      <c r="D8" s="91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R8" s="90"/>
      <c r="AS8" s="90"/>
      <c r="AT8" s="90"/>
      <c r="AU8" s="90"/>
      <c r="AV8" s="92"/>
      <c r="AW8" s="90"/>
      <c r="AX8" s="90"/>
      <c r="AY8" s="90"/>
      <c r="AZ8" s="90"/>
      <c r="BA8" s="90"/>
      <c r="BB8" s="206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3"/>
      <c r="BQ8" s="90"/>
      <c r="BR8" s="94"/>
      <c r="BS8" s="95"/>
    </row>
    <row r="9" spans="1:71" s="88" customFormat="1" ht="13.5" thickBot="1">
      <c r="A9" s="89"/>
      <c r="B9" s="90"/>
      <c r="C9" s="90"/>
      <c r="D9" s="91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R9" s="90"/>
      <c r="AS9" s="90"/>
      <c r="AT9" s="90"/>
      <c r="AU9" s="90"/>
      <c r="AV9" s="92"/>
      <c r="AW9" s="90"/>
      <c r="AX9" s="90"/>
      <c r="AY9" s="90"/>
      <c r="AZ9" s="90"/>
      <c r="BA9" s="90"/>
      <c r="BB9" s="206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3"/>
      <c r="BQ9" s="90"/>
      <c r="BR9" s="90"/>
      <c r="BS9" s="96"/>
    </row>
    <row r="10" spans="1:71" s="88" customFormat="1" ht="13.5" thickBot="1">
      <c r="A10" s="97"/>
      <c r="B10" s="98" t="s">
        <v>204</v>
      </c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101"/>
      <c r="AW10" s="99"/>
      <c r="AX10" s="99"/>
      <c r="AY10" s="99"/>
      <c r="AZ10" s="99"/>
      <c r="BA10" s="99"/>
      <c r="BB10" s="207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102"/>
      <c r="BQ10" s="99"/>
      <c r="BR10" s="99"/>
      <c r="BS10" s="103"/>
    </row>
    <row r="11" spans="1:71" s="88" customFormat="1" ht="18" customHeight="1" thickBot="1">
      <c r="A11" s="104"/>
      <c r="B11" s="105" t="s">
        <v>205</v>
      </c>
      <c r="C11" s="82">
        <f>'[1]Profi'!D9</f>
        <v>47324</v>
      </c>
      <c r="D11" s="82">
        <f>'[1]Profi'!H9</f>
        <v>229323</v>
      </c>
      <c r="E11" s="83">
        <f aca="true" t="shared" si="0" ref="E11:E17">IF(C11=0,"",ROUND(D11/C11*1000,2))</f>
        <v>4845.81</v>
      </c>
      <c r="F11" s="83">
        <f>IF(D11=0,"",ROUND('[1]Profi'!I9/D11*100,2))</f>
        <v>34.91</v>
      </c>
      <c r="G11" s="83">
        <f>IF(D11=0,"",ROUND('[1]Profi'!J9/D11*100,2))</f>
        <v>62.43</v>
      </c>
      <c r="H11" s="82">
        <f>'[1]Profi'!R9</f>
        <v>548</v>
      </c>
      <c r="I11" s="83">
        <f>IF(D11=0,"",ROUND('[1]Profi'!U9/D11*100,2))</f>
        <v>67.21</v>
      </c>
      <c r="J11" s="82">
        <f>'[1]Profi'!V9</f>
        <v>7943</v>
      </c>
      <c r="K11" s="83">
        <f>IF('[1]Profi'!U9=0,"",ROUND(J11/'[1]Profi'!U9*100,2))</f>
        <v>5.15</v>
      </c>
      <c r="L11" s="83">
        <f>IF(C11=0,"",ROUND('[1]Profi'!EY9/C11*1000,2))</f>
        <v>167.84</v>
      </c>
      <c r="M11" s="83">
        <f>IF(C11=0,"",ROUND('[1]Profi'!T9/C11*1000,2))</f>
        <v>5.32</v>
      </c>
      <c r="N11" s="83">
        <f aca="true" t="shared" si="1" ref="N11:N17">IF(D11=0,"",ROUND(Y11/D11,2))</f>
        <v>1.55</v>
      </c>
      <c r="O11" s="82">
        <f>'[1]Profi'!AA9</f>
        <v>6340</v>
      </c>
      <c r="P11" s="83">
        <f aca="true" t="shared" si="2" ref="P11:P17">IF(C11=0,"",ROUND(O11/C11*100,2))</f>
        <v>13.4</v>
      </c>
      <c r="Q11" s="82">
        <f>'[1]Profi'!AB9</f>
        <v>1863</v>
      </c>
      <c r="R11" s="83">
        <f aca="true" t="shared" si="3" ref="R11:R17">IF(O11=0,"",ROUND(Q11/O11*100,2))</f>
        <v>29.38</v>
      </c>
      <c r="S11" s="82">
        <f>'[1]Profi'!AC9</f>
        <v>180086</v>
      </c>
      <c r="T11" s="83">
        <f>IF(S11=0,"",ROUND('[1]Profi'!AD9/S11*100,2))</f>
        <v>69.77</v>
      </c>
      <c r="U11" s="83">
        <f>IF(S11=0,"",ROUND('[1]Profi'!AI9/S11*100,2))</f>
        <v>30.23</v>
      </c>
      <c r="V11" s="83">
        <f>IF('[1]Profi'!AD9=0,"",ROUND('[1]Profi'!AF9/'[1]Profi'!AD9*100,2))</f>
        <v>14.67</v>
      </c>
      <c r="W11" s="83">
        <f>IF('[1]Profi'!AD9=0,"",ROUND(SUM('[1]Profi'!AG9+'[1]Profi'!AH9)/'[1]Profi'!AD9*100,2))</f>
        <v>15.51</v>
      </c>
      <c r="X11" s="83">
        <f aca="true" t="shared" si="4" ref="X11:X17">IF(C11=0,"",ROUND(S11/C11,2))</f>
        <v>3.81</v>
      </c>
      <c r="Y11" s="82">
        <f>'[1]Profi'!AK9</f>
        <v>355437</v>
      </c>
      <c r="Z11" s="83">
        <f aca="true" t="shared" si="5" ref="Z11:Z17">IF(C11=0,"",ROUND(Y11/C11,2))</f>
        <v>7.51</v>
      </c>
      <c r="AA11" s="83">
        <f aca="true" t="shared" si="6" ref="AA11:AA17">IF(O11=0,"",ROUND(Y11/O11,2))</f>
        <v>56.06</v>
      </c>
      <c r="AB11" s="83">
        <f>IF(Y11=0,"",ROUND('[1]Profi'!AZ9/Y11*100,2))</f>
        <v>8.19</v>
      </c>
      <c r="AC11" s="83">
        <f>IF(Y11=0,"",ROUND('[1]Profi'!BA9/Y11*100,2))</f>
        <v>39.15</v>
      </c>
      <c r="AD11" s="82">
        <f>SUM('[1]Profi'!AL9+'[1]Profi'!AM9)</f>
        <v>242288</v>
      </c>
      <c r="AE11" s="83">
        <f>IF(AD11=0,"",ROUND('[1]Profi'!AL9/AD11*100,2))</f>
        <v>21.23</v>
      </c>
      <c r="AF11" s="82">
        <f>SUM('[1]Profi'!AN9+'[1]Profi'!AO9)</f>
        <v>49902</v>
      </c>
      <c r="AG11" s="83">
        <f aca="true" t="shared" si="7" ref="AG11:AG17">IF(Q11=0,"",ROUND(AF11/Q11,2))</f>
        <v>26.79</v>
      </c>
      <c r="AH11" s="83">
        <f>IF(AF11=0,"",ROUND('[1]Profi'!AN9/AF11*100,2))</f>
        <v>21.79</v>
      </c>
      <c r="AI11" s="82">
        <f>'[1]Profi'!AP9</f>
        <v>54625</v>
      </c>
      <c r="AJ11" s="83">
        <f aca="true" t="shared" si="8" ref="AJ11:AJ17">IF(Y11=0,"",ROUND(AI11/Y11*100,2))</f>
        <v>15.37</v>
      </c>
      <c r="AK11" s="82">
        <f>'[1]Profi'!BD9</f>
        <v>72</v>
      </c>
      <c r="AL11" s="82">
        <f>'[1]Profi'!BF9</f>
        <v>900</v>
      </c>
      <c r="AM11" s="82">
        <f>'[1]Profi'!BL9</f>
        <v>295</v>
      </c>
      <c r="AN11" s="82">
        <f>'[1]Profi'!BO9</f>
        <v>0</v>
      </c>
      <c r="AO11" s="82">
        <f>'[1]Profi'!BP9</f>
        <v>0</v>
      </c>
      <c r="AP11" s="82">
        <f>'[1]Profi'!BQ9</f>
        <v>407</v>
      </c>
      <c r="AQ11" s="82">
        <f>'[1]Profi'!BR9</f>
        <v>180</v>
      </c>
      <c r="AR11" s="82">
        <f>SUM('[1]Profi'!BT9+'[1]Profi'!BV9+'[1]Profi'!BX9)</f>
        <v>1</v>
      </c>
      <c r="AS11" s="83">
        <f>IF(C11=0,"",ROUND('[1]Profi'!CB9/(C11/1000),2))</f>
        <v>3.09</v>
      </c>
      <c r="AT11" s="82">
        <f>'[1]Profi'!CD9</f>
        <v>34</v>
      </c>
      <c r="AU11" s="83">
        <f aca="true" t="shared" si="9" ref="AU11:AU17">IF(C11=0,"",ROUND(AT11/(C11/1000),2))</f>
        <v>0.72</v>
      </c>
      <c r="AV11" s="83">
        <f>IF(C11=0,"",ROUND('[1]Profi'!CA9/(C11/1000),2))</f>
        <v>34.89</v>
      </c>
      <c r="AW11" s="106"/>
      <c r="AX11" s="82">
        <f>'[1]Profi'!CI9</f>
        <v>6</v>
      </c>
      <c r="AY11" s="82">
        <f>'[1]Profi'!CK9</f>
        <v>48062</v>
      </c>
      <c r="AZ11" s="82">
        <f>'[1]Profi'!CJ9</f>
        <v>6</v>
      </c>
      <c r="BA11" s="82">
        <f>SUM('[1]Profi'!CL9+'[1]Profi'!CM9)</f>
        <v>54601</v>
      </c>
      <c r="BB11" s="83">
        <f>IF(BA11=0,"",ROUND('[1]Profi'!CM9/BA11*100,2))</f>
        <v>87.49</v>
      </c>
      <c r="BC11" s="82">
        <f>SUM('[1]Profi'!CN9+'[1]Profi'!CO9)</f>
        <v>6818</v>
      </c>
      <c r="BD11" s="82">
        <f>'[1]Profi'!CP9</f>
        <v>0</v>
      </c>
      <c r="BE11" s="82">
        <f>'[1]Profi'!CQ9</f>
        <v>2</v>
      </c>
      <c r="BF11" s="82">
        <f>SUM('[1]Profi'!CR9+'[1]Profi'!CS9)</f>
        <v>370</v>
      </c>
      <c r="BG11" s="82">
        <f>'[1]Profi'!CT9</f>
        <v>3173</v>
      </c>
      <c r="BH11" s="82">
        <f>'[1]Profi'!CV9</f>
        <v>5</v>
      </c>
      <c r="BI11" s="85">
        <f>IF(C11=0,"",ROUND('[1]Profi'!EX9/C11,2))</f>
        <v>32.66</v>
      </c>
      <c r="BJ11" s="85">
        <f>IF(Y11=0,"",ROUND('[1]Profi'!EX9/Y11,2))</f>
        <v>4.35</v>
      </c>
      <c r="BK11" s="83">
        <f>IF('[1]Profi'!EX9=0,"",ROUND('[1]Profi'!EH9/'[1]Profi'!EX9*100,2))</f>
        <v>15.27</v>
      </c>
      <c r="BL11" s="83">
        <f>IF('[1]Profi'!EX9=0,"",ROUND('[1]Profi'!EI9/'[1]Profi'!EX9*100,2))</f>
        <v>0.95</v>
      </c>
      <c r="BM11" s="85">
        <f>'[1]Profi'!CX9</f>
        <v>21.73</v>
      </c>
      <c r="BN11" s="83">
        <f aca="true" t="shared" si="10" ref="BN11:BN17">IF(C11=0,"",ROUND(BM11/(C11/1000),2))</f>
        <v>0.46</v>
      </c>
      <c r="BO11" s="83">
        <f aca="true" t="shared" si="11" ref="BO11:BO17">IF(O11=0,"",ROUND(BM11/(O11/1000),2))</f>
        <v>3.43</v>
      </c>
      <c r="BP11" s="83">
        <f aca="true" t="shared" si="12" ref="BP11:BP17">IF(S11=0,"",ROUND(BM11/(S11/1000),2))</f>
        <v>0.12</v>
      </c>
      <c r="BQ11" s="83">
        <f>SUM('[1]Profi'!CY9+'[1]Profi'!CZ9+'[1]Profi'!DA9+'[1]Profi'!DB9)</f>
        <v>20.53</v>
      </c>
      <c r="BR11" s="83">
        <f>'[1]Profi'!CY9</f>
        <v>7</v>
      </c>
      <c r="BS11" s="86">
        <f>'[1]Profi'!DA9</f>
        <v>8</v>
      </c>
    </row>
    <row r="12" spans="1:71" s="88" customFormat="1" ht="12.75">
      <c r="A12" s="107" t="str">
        <f>CONCATENATE('[1]Profi'!A10)</f>
        <v>01</v>
      </c>
      <c r="B12" s="108" t="str">
        <f>IF('[1]Profi'!B10="","",CONCATENATE('[1]Profi'!B10))</f>
        <v>Břidličná</v>
      </c>
      <c r="C12" s="109">
        <f>'[1]Profi'!D10</f>
        <v>3428</v>
      </c>
      <c r="D12" s="109">
        <f>'[1]Profi'!H10</f>
        <v>11605</v>
      </c>
      <c r="E12" s="112">
        <f t="shared" si="0"/>
        <v>3385.36</v>
      </c>
      <c r="F12" s="112">
        <f>IF(D12=0,"",ROUND('[1]Profi'!I10/D12*100,2))</f>
        <v>24.57</v>
      </c>
      <c r="G12" s="112">
        <f>IF(D12=0,"",ROUND('[1]Profi'!J10/D12*100,2))</f>
        <v>75.03</v>
      </c>
      <c r="H12" s="112">
        <f>'[1]Profi'!R10</f>
        <v>7</v>
      </c>
      <c r="I12" s="112">
        <f>IF(D12=0,"",ROUND('[1]Profi'!U10/D12*100,2))</f>
        <v>78.28</v>
      </c>
      <c r="J12" s="109">
        <f>'[1]Profi'!V10</f>
        <v>360</v>
      </c>
      <c r="K12" s="112">
        <f>IF('[1]Profi'!U10=0,"",ROUND(J12/'[1]Profi'!U10*100,2))</f>
        <v>3.96</v>
      </c>
      <c r="L12" s="112">
        <f>IF(C12=0,"",ROUND('[1]Profi'!EY10/C12*1000,2))</f>
        <v>105.02</v>
      </c>
      <c r="M12" s="112">
        <f>IF(C12=0,"",ROUND('[1]Profi'!T10/C12*1000,2))</f>
        <v>2.92</v>
      </c>
      <c r="N12" s="112">
        <f t="shared" si="1"/>
        <v>0.82</v>
      </c>
      <c r="O12" s="109">
        <f>'[1]Profi'!AA10</f>
        <v>412</v>
      </c>
      <c r="P12" s="112">
        <f t="shared" si="2"/>
        <v>12.02</v>
      </c>
      <c r="Q12" s="109">
        <f>'[1]Profi'!AB10</f>
        <v>77</v>
      </c>
      <c r="R12" s="112">
        <f t="shared" si="3"/>
        <v>18.69</v>
      </c>
      <c r="S12" s="109">
        <f>'[1]Profi'!AC10</f>
        <v>7588</v>
      </c>
      <c r="T12" s="112">
        <f>IF(S12=0,"",ROUND('[1]Profi'!AD10/S12*100,2))</f>
        <v>61.29</v>
      </c>
      <c r="U12" s="112">
        <f>IF(S12=0,"",ROUND('[1]Profi'!AI10/S12*100,2))</f>
        <v>38.71</v>
      </c>
      <c r="V12" s="112">
        <f>IF('[1]Profi'!AD10=0,"",ROUND('[1]Profi'!AF10/'[1]Profi'!AD10*100,2))</f>
        <v>21.07</v>
      </c>
      <c r="W12" s="112">
        <f>IF('[1]Profi'!AD10=0,"",ROUND(SUM('[1]Profi'!AG10+'[1]Profi'!AH10)/'[1]Profi'!AD10*100,2))</f>
        <v>15.07</v>
      </c>
      <c r="X12" s="112">
        <f t="shared" si="4"/>
        <v>2.21</v>
      </c>
      <c r="Y12" s="109">
        <f>'[1]Profi'!AK10</f>
        <v>9463</v>
      </c>
      <c r="Z12" s="112">
        <f t="shared" si="5"/>
        <v>2.76</v>
      </c>
      <c r="AA12" s="112">
        <f t="shared" si="6"/>
        <v>22.97</v>
      </c>
      <c r="AB12" s="112">
        <f>IF(Y12=0,"",ROUND('[1]Profi'!AZ10/Y12*100,2))</f>
        <v>0</v>
      </c>
      <c r="AC12" s="112">
        <f>IF(Y12=0,"",ROUND('[1]Profi'!BA10/Y12*100,2))</f>
        <v>20.97</v>
      </c>
      <c r="AD12" s="109">
        <f>SUM('[1]Profi'!AL10+'[1]Profi'!AM10)</f>
        <v>7555</v>
      </c>
      <c r="AE12" s="112">
        <f>IF(AD12=0,"",ROUND('[1]Profi'!AL10/AD12*100,2))</f>
        <v>10.21</v>
      </c>
      <c r="AF12" s="109">
        <f>SUM('[1]Profi'!AN10+'[1]Profi'!AO10)</f>
        <v>1302</v>
      </c>
      <c r="AG12" s="112">
        <f t="shared" si="7"/>
        <v>16.91</v>
      </c>
      <c r="AH12" s="112">
        <f>IF(AF12=0,"",ROUND('[1]Profi'!AN10/AF12*100,2))</f>
        <v>18.74</v>
      </c>
      <c r="AI12" s="109">
        <f>'[1]Profi'!AP10</f>
        <v>596</v>
      </c>
      <c r="AJ12" s="112">
        <f t="shared" si="8"/>
        <v>6.3</v>
      </c>
      <c r="AK12" s="109">
        <f>'[1]Profi'!BD10</f>
        <v>2</v>
      </c>
      <c r="AL12" s="109">
        <f>'[1]Profi'!BF10</f>
        <v>116</v>
      </c>
      <c r="AM12" s="109">
        <f>'[1]Profi'!BL10</f>
        <v>0</v>
      </c>
      <c r="AN12" s="109">
        <f>'[1]Profi'!BO10</f>
        <v>0</v>
      </c>
      <c r="AO12" s="109">
        <f>'[1]Profi'!BP10</f>
        <v>0</v>
      </c>
      <c r="AP12" s="109">
        <f>'[1]Profi'!BQ10</f>
        <v>27</v>
      </c>
      <c r="AQ12" s="109">
        <f>'[1]Profi'!BR10</f>
        <v>0</v>
      </c>
      <c r="AR12" s="109">
        <f>SUM('[1]Profi'!BT10+'[1]Profi'!BV10+'[1]Profi'!BX10)</f>
        <v>0</v>
      </c>
      <c r="AS12" s="112">
        <f>IF(C12=0,"",ROUND('[1]Profi'!CB10/(C12/1000),2))</f>
        <v>8.75</v>
      </c>
      <c r="AT12" s="109">
        <f>'[1]Profi'!CD10</f>
        <v>3</v>
      </c>
      <c r="AU12" s="112">
        <f t="shared" si="9"/>
        <v>0.88</v>
      </c>
      <c r="AV12" s="112">
        <f>IF(C12=0,"",ROUND('[1]Profi'!CA10/(C12/1000),2))</f>
        <v>50.47</v>
      </c>
      <c r="AW12" s="109">
        <f>'[1]Profi'!CG10</f>
        <v>30</v>
      </c>
      <c r="AX12" s="109">
        <f>'[1]Profi'!CI10</f>
        <v>1</v>
      </c>
      <c r="AY12" s="109">
        <f>'[1]Profi'!CK10</f>
        <v>5228</v>
      </c>
      <c r="AZ12" s="109">
        <f>'[1]Profi'!CJ10</f>
        <v>1</v>
      </c>
      <c r="BA12" s="109">
        <f>SUM('[1]Profi'!CL10+'[1]Profi'!CM10)</f>
        <v>2316</v>
      </c>
      <c r="BB12" s="112">
        <f>IF(BA12=0,"",ROUND('[1]Profi'!CM10/BA12*100,2))</f>
        <v>100</v>
      </c>
      <c r="BC12" s="109">
        <f>SUM('[1]Profi'!CN10+'[1]Profi'!CO10)</f>
        <v>621</v>
      </c>
      <c r="BD12" s="109">
        <f>'[1]Profi'!CP10</f>
        <v>0</v>
      </c>
      <c r="BE12" s="109">
        <f>'[1]Profi'!CQ10</f>
        <v>0</v>
      </c>
      <c r="BF12" s="109">
        <f>SUM('[1]Profi'!CR10+'[1]Profi'!CS10)</f>
        <v>0</v>
      </c>
      <c r="BG12" s="109">
        <f>'[1]Profi'!CT10</f>
        <v>0</v>
      </c>
      <c r="BH12" s="109">
        <f>'[1]Profi'!CV10</f>
        <v>0</v>
      </c>
      <c r="BI12" s="113">
        <f>IF(C12=0,"",ROUND('[1]Profi'!EX10/C12,2))</f>
        <v>15.17</v>
      </c>
      <c r="BJ12" s="113">
        <f>IF(Y12=0,"",ROUND('[1]Profi'!EX10/Y12,2))</f>
        <v>5.5</v>
      </c>
      <c r="BK12" s="112">
        <f>IF('[1]Profi'!EX10=0,"",ROUND('[1]Profi'!EH10/'[1]Profi'!EX10*100,2))</f>
        <v>13.46</v>
      </c>
      <c r="BL12" s="112">
        <f>IF('[1]Profi'!EX10=0,"",ROUND('[1]Profi'!EI10/'[1]Profi'!EX10*100,2))</f>
        <v>0</v>
      </c>
      <c r="BM12" s="113">
        <f>'[1]Profi'!CX10</f>
        <v>1</v>
      </c>
      <c r="BN12" s="112">
        <f t="shared" si="10"/>
        <v>0.29</v>
      </c>
      <c r="BO12" s="112">
        <f t="shared" si="11"/>
        <v>2.43</v>
      </c>
      <c r="BP12" s="112">
        <f t="shared" si="12"/>
        <v>0.13</v>
      </c>
      <c r="BQ12" s="112">
        <f>SUM('[1]Profi'!CY10+'[1]Profi'!CZ10+'[1]Profi'!DA10+'[1]Profi'!DB10)</f>
        <v>1</v>
      </c>
      <c r="BR12" s="112">
        <f>'[1]Profi'!CY10</f>
        <v>0</v>
      </c>
      <c r="BS12" s="196">
        <f>'[1]Profi'!DA10</f>
        <v>0</v>
      </c>
    </row>
    <row r="13" spans="1:71" s="88" customFormat="1" ht="12.75">
      <c r="A13" s="115" t="str">
        <f>CONCATENATE('[1]Profi'!A11)</f>
        <v>02</v>
      </c>
      <c r="B13" s="144" t="str">
        <f>IF('[1]Profi'!B11="","",CONCATENATE('[1]Profi'!B11))</f>
        <v>Horní Benešov</v>
      </c>
      <c r="C13" s="116">
        <f>'[1]Profi'!D11</f>
        <v>2307</v>
      </c>
      <c r="D13" s="116">
        <f>'[1]Profi'!H11</f>
        <v>14074</v>
      </c>
      <c r="E13" s="119">
        <f t="shared" si="0"/>
        <v>6100.56</v>
      </c>
      <c r="F13" s="119">
        <f>IF(D13=0,"",ROUND('[1]Profi'!I11/D13*100,2))</f>
        <v>31.85</v>
      </c>
      <c r="G13" s="119">
        <f>IF(D13=0,"",ROUND('[1]Profi'!J11/D13*100,2))</f>
        <v>67.5</v>
      </c>
      <c r="H13" s="119">
        <f>'[1]Profi'!R11</f>
        <v>0</v>
      </c>
      <c r="I13" s="119">
        <f>IF(D13=0,"",ROUND('[1]Profi'!U11/D13*100,2))</f>
        <v>67.5</v>
      </c>
      <c r="J13" s="116">
        <f>'[1]Profi'!V11</f>
        <v>590</v>
      </c>
      <c r="K13" s="119">
        <f>IF('[1]Profi'!U11=0,"",ROUND(J13/'[1]Profi'!U11*100,2))</f>
        <v>6.21</v>
      </c>
      <c r="L13" s="197">
        <f>IF(C13=0,"",ROUND('[1]Profi'!EY11/C13*1000,2))</f>
        <v>255.74</v>
      </c>
      <c r="M13" s="197">
        <f>IF(C13=0,"",ROUND('[1]Profi'!T11/C13*1000,2))</f>
        <v>5.64</v>
      </c>
      <c r="N13" s="119">
        <f t="shared" si="1"/>
        <v>0.71</v>
      </c>
      <c r="O13" s="116">
        <f>'[1]Profi'!AA11</f>
        <v>270</v>
      </c>
      <c r="P13" s="119">
        <f t="shared" si="2"/>
        <v>11.7</v>
      </c>
      <c r="Q13" s="116">
        <f>'[1]Profi'!AB11</f>
        <v>107</v>
      </c>
      <c r="R13" s="119">
        <f t="shared" si="3"/>
        <v>39.63</v>
      </c>
      <c r="S13" s="116">
        <f>'[1]Profi'!AC11</f>
        <v>12602</v>
      </c>
      <c r="T13" s="119">
        <f>IF(S13=0,"",ROUND('[1]Profi'!AD11/S13*100,2))</f>
        <v>72.39</v>
      </c>
      <c r="U13" s="119">
        <f>IF(S13=0,"",ROUND('[1]Profi'!AI11/S13*100,2))</f>
        <v>27.61</v>
      </c>
      <c r="V13" s="119">
        <f>IF('[1]Profi'!AD11=0,"",ROUND('[1]Profi'!AF11/'[1]Profi'!AD11*100,2))</f>
        <v>23.28</v>
      </c>
      <c r="W13" s="119">
        <f>IF('[1]Profi'!AD11=0,"",ROUND(SUM('[1]Profi'!AG11+'[1]Profi'!AH11)/'[1]Profi'!AD11*100,2))</f>
        <v>36.59</v>
      </c>
      <c r="X13" s="119">
        <f t="shared" si="4"/>
        <v>5.46</v>
      </c>
      <c r="Y13" s="116">
        <f>'[1]Profi'!AK11</f>
        <v>10049</v>
      </c>
      <c r="Z13" s="119">
        <f t="shared" si="5"/>
        <v>4.36</v>
      </c>
      <c r="AA13" s="119">
        <f t="shared" si="6"/>
        <v>37.22</v>
      </c>
      <c r="AB13" s="119">
        <f>IF(Y13=0,"",ROUND('[1]Profi'!AZ11/Y13*100,2))</f>
        <v>2.15</v>
      </c>
      <c r="AC13" s="119">
        <f>IF(Y13=0,"",ROUND('[1]Profi'!BA11/Y13*100,2))</f>
        <v>30.22</v>
      </c>
      <c r="AD13" s="116">
        <f>SUM('[1]Profi'!AL11+'[1]Profi'!AM11)</f>
        <v>7131</v>
      </c>
      <c r="AE13" s="119">
        <f>IF(AD13=0,"",ROUND('[1]Profi'!AL11/AD13*100,2))</f>
        <v>12.1</v>
      </c>
      <c r="AF13" s="116">
        <f>SUM('[1]Profi'!AN11+'[1]Profi'!AO11)</f>
        <v>2391</v>
      </c>
      <c r="AG13" s="119">
        <f t="shared" si="7"/>
        <v>22.35</v>
      </c>
      <c r="AH13" s="119">
        <f>IF(AF13=0,"",ROUND('[1]Profi'!AN11/AF13*100,2))</f>
        <v>23.5</v>
      </c>
      <c r="AI13" s="116">
        <f>'[1]Profi'!AP11</f>
        <v>515</v>
      </c>
      <c r="AJ13" s="119">
        <f t="shared" si="8"/>
        <v>5.12</v>
      </c>
      <c r="AK13" s="116">
        <f>'[1]Profi'!BD11</f>
        <v>0</v>
      </c>
      <c r="AL13" s="116">
        <f>'[1]Profi'!BF11</f>
        <v>219</v>
      </c>
      <c r="AM13" s="116">
        <f>'[1]Profi'!BL11</f>
        <v>0</v>
      </c>
      <c r="AN13" s="116">
        <f>'[1]Profi'!BO11</f>
        <v>0</v>
      </c>
      <c r="AO13" s="116">
        <f>'[1]Profi'!BP11</f>
        <v>0</v>
      </c>
      <c r="AP13" s="116">
        <f>'[1]Profi'!BQ11</f>
        <v>34</v>
      </c>
      <c r="AQ13" s="116">
        <f>'[1]Profi'!BR11</f>
        <v>4</v>
      </c>
      <c r="AR13" s="116">
        <f>SUM('[1]Profi'!BT11+'[1]Profi'!BV11+'[1]Profi'!BX11)</f>
        <v>0</v>
      </c>
      <c r="AS13" s="119">
        <f>IF(C13=0,"",ROUND('[1]Profi'!CB11/(C13/1000),2))</f>
        <v>13</v>
      </c>
      <c r="AT13" s="116">
        <f>'[1]Profi'!CD11</f>
        <v>3</v>
      </c>
      <c r="AU13" s="119">
        <f t="shared" si="9"/>
        <v>1.3</v>
      </c>
      <c r="AV13" s="119">
        <f>IF(C13=0,"",ROUND('[1]Profi'!CA11/(C13/1000),2))</f>
        <v>110.53</v>
      </c>
      <c r="AW13" s="116">
        <f>'[1]Profi'!CG11</f>
        <v>32</v>
      </c>
      <c r="AX13" s="116">
        <f>'[1]Profi'!CI11</f>
        <v>1</v>
      </c>
      <c r="AY13" s="116">
        <f>'[1]Profi'!CK11</f>
        <v>9159</v>
      </c>
      <c r="AZ13" s="116">
        <f>'[1]Profi'!CJ11</f>
        <v>1</v>
      </c>
      <c r="BA13" s="116">
        <f>SUM('[1]Profi'!CL11+'[1]Profi'!CM11)</f>
        <v>2417</v>
      </c>
      <c r="BB13" s="119">
        <f>IF(BA13=0,"",ROUND('[1]Profi'!CM11/BA13*100,2))</f>
        <v>99.96</v>
      </c>
      <c r="BC13" s="116">
        <f>SUM('[1]Profi'!CN11+'[1]Profi'!CO11)</f>
        <v>1063</v>
      </c>
      <c r="BD13" s="116">
        <f>'[1]Profi'!CP11</f>
        <v>0</v>
      </c>
      <c r="BE13" s="116">
        <f>'[1]Profi'!CQ11</f>
        <v>0</v>
      </c>
      <c r="BF13" s="116">
        <f>SUM('[1]Profi'!CR11+'[1]Profi'!CS11)</f>
        <v>0</v>
      </c>
      <c r="BG13" s="116">
        <f>'[1]Profi'!CT11</f>
        <v>0</v>
      </c>
      <c r="BH13" s="116">
        <f>'[1]Profi'!CV11</f>
        <v>0</v>
      </c>
      <c r="BI13" s="146">
        <f>IF(C13=0,"",ROUND('[1]Profi'!EX11/C13,2))</f>
        <v>28.76</v>
      </c>
      <c r="BJ13" s="146">
        <f>IF(Y13=0,"",ROUND('[1]Profi'!EX11/Y13,2))</f>
        <v>6.6</v>
      </c>
      <c r="BK13" s="119">
        <f>IF('[1]Profi'!EX11=0,"",ROUND('[1]Profi'!EH11/'[1]Profi'!EX11*100,2))</f>
        <v>10.55</v>
      </c>
      <c r="BL13" s="119">
        <f>IF('[1]Profi'!EX11=0,"",ROUND('[1]Profi'!EI11/'[1]Profi'!EX11*100,2))</f>
        <v>0</v>
      </c>
      <c r="BM13" s="146">
        <f>'[1]Profi'!CX11</f>
        <v>1.7</v>
      </c>
      <c r="BN13" s="119">
        <f t="shared" si="10"/>
        <v>0.74</v>
      </c>
      <c r="BO13" s="119">
        <f t="shared" si="11"/>
        <v>6.3</v>
      </c>
      <c r="BP13" s="119">
        <f t="shared" si="12"/>
        <v>0.13</v>
      </c>
      <c r="BQ13" s="119">
        <f>SUM('[1]Profi'!CY11+'[1]Profi'!CZ11+'[1]Profi'!DA11+'[1]Profi'!DB11)</f>
        <v>1.5</v>
      </c>
      <c r="BR13" s="119">
        <f>'[1]Profi'!CY11</f>
        <v>0</v>
      </c>
      <c r="BS13" s="198">
        <f>'[1]Profi'!DA11</f>
        <v>0</v>
      </c>
    </row>
    <row r="14" spans="1:71" s="88" customFormat="1" ht="12.75">
      <c r="A14" s="115" t="str">
        <f>CONCATENATE('[1]Profi'!A12)</f>
        <v>03</v>
      </c>
      <c r="B14" s="144" t="str">
        <f>IF('[1]Profi'!B12="","",CONCATENATE('[1]Profi'!B12))</f>
        <v>Krnov</v>
      </c>
      <c r="C14" s="116">
        <f>'[1]Profi'!D12</f>
        <v>24195</v>
      </c>
      <c r="D14" s="116">
        <f>'[1]Profi'!H12</f>
        <v>116053</v>
      </c>
      <c r="E14" s="119">
        <f t="shared" si="0"/>
        <v>4796.57</v>
      </c>
      <c r="F14" s="119">
        <f>IF(D14=0,"",ROUND('[1]Profi'!I12/D14*100,2))</f>
        <v>39.17</v>
      </c>
      <c r="G14" s="119">
        <f>IF(D14=0,"",ROUND('[1]Profi'!J12/D14*100,2))</f>
        <v>56.59</v>
      </c>
      <c r="H14" s="119">
        <f>'[1]Profi'!R12</f>
        <v>279</v>
      </c>
      <c r="I14" s="119">
        <f>IF(D14=0,"",ROUND('[1]Profi'!U12/D14*100,2))</f>
        <v>49.29</v>
      </c>
      <c r="J14" s="116">
        <f>'[1]Profi'!V12</f>
        <v>4214</v>
      </c>
      <c r="K14" s="119">
        <f>IF('[1]Profi'!U12=0,"",ROUND(J14/'[1]Profi'!U12*100,2))</f>
        <v>7.37</v>
      </c>
      <c r="L14" s="119">
        <f>IF(C14=0,"",ROUND('[1]Profi'!EY12/C14*1000,2))</f>
        <v>174.17</v>
      </c>
      <c r="M14" s="119">
        <f>IF(C14=0,"",ROUND('[1]Profi'!T12/C14*1000,2))</f>
        <v>5.37</v>
      </c>
      <c r="N14" s="119">
        <f t="shared" si="1"/>
        <v>1.87</v>
      </c>
      <c r="O14" s="116">
        <f>'[1]Profi'!AA12</f>
        <v>3519</v>
      </c>
      <c r="P14" s="119">
        <f t="shared" si="2"/>
        <v>14.54</v>
      </c>
      <c r="Q14" s="116">
        <f>'[1]Profi'!AB12</f>
        <v>1028</v>
      </c>
      <c r="R14" s="119">
        <f t="shared" si="3"/>
        <v>29.21</v>
      </c>
      <c r="S14" s="116">
        <f>'[1]Profi'!AC12</f>
        <v>108759</v>
      </c>
      <c r="T14" s="119">
        <f>IF(S14=0,"",ROUND('[1]Profi'!AD12/S14*100,2))</f>
        <v>67.79</v>
      </c>
      <c r="U14" s="119">
        <f>IF(S14=0,"",ROUND('[1]Profi'!AI12/S14*100,2))</f>
        <v>32.21</v>
      </c>
      <c r="V14" s="119">
        <f>IF('[1]Profi'!AD12=0,"",ROUND('[1]Profi'!AF12/'[1]Profi'!AD12*100,2))</f>
        <v>14.35</v>
      </c>
      <c r="W14" s="119">
        <f>IF('[1]Profi'!AD12=0,"",ROUND(SUM('[1]Profi'!AG12+'[1]Profi'!AH12)/'[1]Profi'!AD12*100,2))</f>
        <v>10.06</v>
      </c>
      <c r="X14" s="119">
        <f t="shared" si="4"/>
        <v>4.5</v>
      </c>
      <c r="Y14" s="116">
        <f>'[1]Profi'!AK12</f>
        <v>216872</v>
      </c>
      <c r="Z14" s="119">
        <f t="shared" si="5"/>
        <v>8.96</v>
      </c>
      <c r="AA14" s="119">
        <f t="shared" si="6"/>
        <v>61.63</v>
      </c>
      <c r="AB14" s="119">
        <f>IF(Y14=0,"",ROUND('[1]Profi'!AZ12/Y14*100,2))</f>
        <v>9.91</v>
      </c>
      <c r="AC14" s="119">
        <f>IF(Y14=0,"",ROUND('[1]Profi'!BA12/Y14*100,2))</f>
        <v>38.82</v>
      </c>
      <c r="AD14" s="116">
        <f>SUM('[1]Profi'!AL12+'[1]Profi'!AM12)</f>
        <v>144832</v>
      </c>
      <c r="AE14" s="119">
        <f>IF(AD14=0,"",ROUND('[1]Profi'!AL12/AD14*100,2))</f>
        <v>26.57</v>
      </c>
      <c r="AF14" s="116">
        <f>SUM('[1]Profi'!AN12+'[1]Profi'!AO12)</f>
        <v>32690</v>
      </c>
      <c r="AG14" s="119">
        <f t="shared" si="7"/>
        <v>31.8</v>
      </c>
      <c r="AH14" s="119">
        <f>IF(AF14=0,"",ROUND('[1]Profi'!AN12/AF14*100,2))</f>
        <v>23.3</v>
      </c>
      <c r="AI14" s="116">
        <f>'[1]Profi'!AP12</f>
        <v>30983</v>
      </c>
      <c r="AJ14" s="119">
        <f t="shared" si="8"/>
        <v>14.29</v>
      </c>
      <c r="AK14" s="116">
        <f>'[1]Profi'!BD12</f>
        <v>46</v>
      </c>
      <c r="AL14" s="116">
        <f>'[1]Profi'!BF12</f>
        <v>294</v>
      </c>
      <c r="AM14" s="116">
        <f>'[1]Profi'!BL12</f>
        <v>0</v>
      </c>
      <c r="AN14" s="116">
        <f>'[1]Profi'!BO12</f>
        <v>0</v>
      </c>
      <c r="AO14" s="116">
        <f>'[1]Profi'!BP12</f>
        <v>0</v>
      </c>
      <c r="AP14" s="116">
        <f>'[1]Profi'!BQ12</f>
        <v>222</v>
      </c>
      <c r="AQ14" s="116">
        <f>'[1]Profi'!BR12</f>
        <v>112</v>
      </c>
      <c r="AR14" s="116">
        <f>SUM('[1]Profi'!BT12+'[1]Profi'!BV12+'[1]Profi'!BX12)</f>
        <v>1</v>
      </c>
      <c r="AS14" s="119">
        <f>IF(C14=0,"",ROUND('[1]Profi'!CB12/(C14/1000),2))</f>
        <v>1.24</v>
      </c>
      <c r="AT14" s="116">
        <f>'[1]Profi'!CD12</f>
        <v>12</v>
      </c>
      <c r="AU14" s="119">
        <f t="shared" si="9"/>
        <v>0.5</v>
      </c>
      <c r="AV14" s="119">
        <f>IF(C14=0,"",ROUND('[1]Profi'!CA12/(C14/1000),2))</f>
        <v>20.67</v>
      </c>
      <c r="AW14" s="116">
        <f>'[1]Profi'!CG12</f>
        <v>42</v>
      </c>
      <c r="AX14" s="116">
        <f>'[1]Profi'!CI12</f>
        <v>1</v>
      </c>
      <c r="AY14" s="116">
        <f>'[1]Profi'!CK12</f>
        <v>21728</v>
      </c>
      <c r="AZ14" s="116">
        <f>'[1]Profi'!CJ12</f>
        <v>1</v>
      </c>
      <c r="BA14" s="116">
        <f>SUM('[1]Profi'!CL12+'[1]Profi'!CM12)</f>
        <v>37310</v>
      </c>
      <c r="BB14" s="119">
        <f>IF(BA14=0,"",ROUND('[1]Profi'!CM12/BA14*100,2))</f>
        <v>82.78</v>
      </c>
      <c r="BC14" s="116">
        <f>SUM('[1]Profi'!CN12+'[1]Profi'!CO12)</f>
        <v>4288</v>
      </c>
      <c r="BD14" s="116">
        <f>'[1]Profi'!CP12</f>
        <v>0</v>
      </c>
      <c r="BE14" s="116">
        <f>'[1]Profi'!CQ12</f>
        <v>2</v>
      </c>
      <c r="BF14" s="116">
        <f>SUM('[1]Profi'!CR12+'[1]Profi'!CS12)</f>
        <v>370</v>
      </c>
      <c r="BG14" s="116">
        <f>'[1]Profi'!CT12</f>
        <v>3173</v>
      </c>
      <c r="BH14" s="116">
        <f>'[1]Profi'!CV12</f>
        <v>0</v>
      </c>
      <c r="BI14" s="146">
        <f>IF(C14=0,"",ROUND('[1]Profi'!EX12/C14,2))</f>
        <v>35.47</v>
      </c>
      <c r="BJ14" s="146">
        <f>IF(Y14=0,"",ROUND('[1]Profi'!EX12/Y14,2))</f>
        <v>3.96</v>
      </c>
      <c r="BK14" s="119">
        <f>IF('[1]Profi'!EX12=0,"",ROUND('[1]Profi'!EH12/'[1]Profi'!EX12*100,2))</f>
        <v>15.1</v>
      </c>
      <c r="BL14" s="119">
        <f>IF('[1]Profi'!EX12=0,"",ROUND('[1]Profi'!EI12/'[1]Profi'!EX12*100,2))</f>
        <v>1.71</v>
      </c>
      <c r="BM14" s="146">
        <f>'[1]Profi'!CX12</f>
        <v>11.03</v>
      </c>
      <c r="BN14" s="119">
        <f t="shared" si="10"/>
        <v>0.46</v>
      </c>
      <c r="BO14" s="119">
        <f t="shared" si="11"/>
        <v>3.13</v>
      </c>
      <c r="BP14" s="119">
        <f t="shared" si="12"/>
        <v>0.1</v>
      </c>
      <c r="BQ14" s="119">
        <f>SUM('[1]Profi'!CY12+'[1]Profi'!CZ12+'[1]Profi'!DA12+'[1]Profi'!DB12)</f>
        <v>10.03</v>
      </c>
      <c r="BR14" s="119">
        <f>'[1]Profi'!CY12</f>
        <v>5</v>
      </c>
      <c r="BS14" s="198">
        <f>'[1]Profi'!DA12</f>
        <v>3</v>
      </c>
    </row>
    <row r="15" spans="1:71" s="88" customFormat="1" ht="12.75">
      <c r="A15" s="115" t="str">
        <f>CONCATENATE('[1]Profi'!A13)</f>
        <v>04</v>
      </c>
      <c r="B15" s="144" t="str">
        <f>IF('[1]Profi'!B13="","",CONCATENATE('[1]Profi'!B13))</f>
        <v>Město Albrechtice</v>
      </c>
      <c r="C15" s="116">
        <f>'[1]Profi'!D13</f>
        <v>3509</v>
      </c>
      <c r="D15" s="116">
        <f>'[1]Profi'!H13</f>
        <v>17691</v>
      </c>
      <c r="E15" s="119">
        <f t="shared" si="0"/>
        <v>5041.61</v>
      </c>
      <c r="F15" s="119">
        <f>IF(D15=0,"",ROUND('[1]Profi'!I13/D15*100,2))</f>
        <v>25.27</v>
      </c>
      <c r="G15" s="119">
        <f>IF(D15=0,"",ROUND('[1]Profi'!J13/D15*100,2))</f>
        <v>74.61</v>
      </c>
      <c r="H15" s="119">
        <f>'[1]Profi'!R13</f>
        <v>21</v>
      </c>
      <c r="I15" s="119">
        <f>IF(D15=0,"",ROUND('[1]Profi'!U13/D15*100,2))</f>
        <v>91.29</v>
      </c>
      <c r="J15" s="116">
        <f>'[1]Profi'!V13</f>
        <v>445</v>
      </c>
      <c r="K15" s="119">
        <f>IF('[1]Profi'!U13=0,"",ROUND(J15/'[1]Profi'!U13*100,2))</f>
        <v>2.76</v>
      </c>
      <c r="L15" s="119">
        <f>IF(C15=0,"",ROUND('[1]Profi'!EY13/C15*1000,2))</f>
        <v>126.82</v>
      </c>
      <c r="M15" s="119">
        <f>IF(C15=0,"",ROUND('[1]Profi'!T13/C15*1000,2))</f>
        <v>1.14</v>
      </c>
      <c r="N15" s="119">
        <f t="shared" si="1"/>
        <v>0.84</v>
      </c>
      <c r="O15" s="116">
        <f>'[1]Profi'!AA13</f>
        <v>377</v>
      </c>
      <c r="P15" s="119">
        <f t="shared" si="2"/>
        <v>10.74</v>
      </c>
      <c r="Q15" s="116">
        <f>'[1]Profi'!AB13</f>
        <v>109</v>
      </c>
      <c r="R15" s="119">
        <f t="shared" si="3"/>
        <v>28.91</v>
      </c>
      <c r="S15" s="116">
        <f>'[1]Profi'!AC13</f>
        <v>2974</v>
      </c>
      <c r="T15" s="119">
        <f>IF(S15=0,"",ROUND('[1]Profi'!AD13/S15*100,2))</f>
        <v>100</v>
      </c>
      <c r="U15" s="119">
        <f>IF(S15=0,"",ROUND('[1]Profi'!AI13/S15*100,2))</f>
        <v>0</v>
      </c>
      <c r="V15" s="119">
        <f>IF('[1]Profi'!AD13=0,"",ROUND('[1]Profi'!AF13/'[1]Profi'!AD13*100,2))</f>
        <v>3.63</v>
      </c>
      <c r="W15" s="119">
        <f>IF('[1]Profi'!AD13=0,"",ROUND(SUM('[1]Profi'!AG13+'[1]Profi'!AH13)/'[1]Profi'!AD13*100,2))</f>
        <v>7.94</v>
      </c>
      <c r="X15" s="119">
        <f t="shared" si="4"/>
        <v>0.85</v>
      </c>
      <c r="Y15" s="116">
        <f>'[1]Profi'!AK13</f>
        <v>14846</v>
      </c>
      <c r="Z15" s="119">
        <f t="shared" si="5"/>
        <v>4.23</v>
      </c>
      <c r="AA15" s="119">
        <f t="shared" si="6"/>
        <v>39.38</v>
      </c>
      <c r="AB15" s="119">
        <f>IF(Y15=0,"",ROUND('[1]Profi'!AZ13/Y15*100,2))</f>
        <v>0</v>
      </c>
      <c r="AC15" s="119">
        <f>IF(Y15=0,"",ROUND('[1]Profi'!BA13/Y15*100,2))</f>
        <v>10.39</v>
      </c>
      <c r="AD15" s="116">
        <f>SUM('[1]Profi'!AL13+'[1]Profi'!AM13)</f>
        <v>11749</v>
      </c>
      <c r="AE15" s="119">
        <f>IF(AD15=0,"",ROUND('[1]Profi'!AL13/AD15*100,2))</f>
        <v>4.96</v>
      </c>
      <c r="AF15" s="116">
        <f>SUM('[1]Profi'!AN13+'[1]Profi'!AO13)</f>
        <v>1640</v>
      </c>
      <c r="AG15" s="119">
        <f t="shared" si="7"/>
        <v>15.05</v>
      </c>
      <c r="AH15" s="119">
        <f>IF(AF15=0,"",ROUND('[1]Profi'!AN13/AF15*100,2))</f>
        <v>13.66</v>
      </c>
      <c r="AI15" s="116">
        <f>'[1]Profi'!AP13</f>
        <v>1457</v>
      </c>
      <c r="AJ15" s="119">
        <f t="shared" si="8"/>
        <v>9.81</v>
      </c>
      <c r="AK15" s="116">
        <f>'[1]Profi'!BD13</f>
        <v>4</v>
      </c>
      <c r="AL15" s="116">
        <f>'[1]Profi'!BF13</f>
        <v>16</v>
      </c>
      <c r="AM15" s="116">
        <f>'[1]Profi'!BL13</f>
        <v>0</v>
      </c>
      <c r="AN15" s="116">
        <f>'[1]Profi'!BO13</f>
        <v>0</v>
      </c>
      <c r="AO15" s="116">
        <f>'[1]Profi'!BP13</f>
        <v>0</v>
      </c>
      <c r="AP15" s="116">
        <f>'[1]Profi'!BQ13</f>
        <v>10</v>
      </c>
      <c r="AQ15" s="116">
        <f>'[1]Profi'!BR13</f>
        <v>0</v>
      </c>
      <c r="AR15" s="116">
        <f>SUM('[1]Profi'!BT13+'[1]Profi'!BV13+'[1]Profi'!BX13)</f>
        <v>0</v>
      </c>
      <c r="AS15" s="119">
        <f>IF(C15=0,"",ROUND('[1]Profi'!CB13/(C15/1000),2))</f>
        <v>0.57</v>
      </c>
      <c r="AT15" s="116">
        <f>'[1]Profi'!CD13</f>
        <v>2</v>
      </c>
      <c r="AU15" s="119">
        <f t="shared" si="9"/>
        <v>0.57</v>
      </c>
      <c r="AV15" s="119">
        <f>IF(C15=0,"",ROUND('[1]Profi'!CA13/(C15/1000),2))</f>
        <v>29.92</v>
      </c>
      <c r="AW15" s="116">
        <f>'[1]Profi'!CG13</f>
        <v>20</v>
      </c>
      <c r="AX15" s="116">
        <f>'[1]Profi'!CI13</f>
        <v>1</v>
      </c>
      <c r="AY15" s="116">
        <f>'[1]Profi'!CK13</f>
        <v>6329</v>
      </c>
      <c r="AZ15" s="116">
        <f>'[1]Profi'!CJ13</f>
        <v>1</v>
      </c>
      <c r="BA15" s="116">
        <f>SUM('[1]Profi'!CL13+'[1]Profi'!CM13)</f>
        <v>0</v>
      </c>
      <c r="BB15" s="119">
        <f>IF(BA15=0,"",ROUND('[1]Profi'!CM13/BA15*100,2))</f>
      </c>
      <c r="BC15" s="116">
        <f>SUM('[1]Profi'!CN13+'[1]Profi'!CO13)</f>
        <v>0</v>
      </c>
      <c r="BD15" s="116">
        <f>'[1]Profi'!CP13</f>
        <v>0</v>
      </c>
      <c r="BE15" s="116">
        <f>'[1]Profi'!CQ13</f>
        <v>0</v>
      </c>
      <c r="BF15" s="116">
        <f>SUM('[1]Profi'!CR13+'[1]Profi'!CS13)</f>
        <v>0</v>
      </c>
      <c r="BG15" s="116">
        <f>'[1]Profi'!CT13</f>
        <v>0</v>
      </c>
      <c r="BH15" s="116">
        <f>'[1]Profi'!CV13</f>
        <v>5</v>
      </c>
      <c r="BI15" s="146">
        <f>IF(C15=0,"",ROUND('[1]Profi'!EX13/C15,2))</f>
        <v>21.49</v>
      </c>
      <c r="BJ15" s="146">
        <f>IF(Y15=0,"",ROUND('[1]Profi'!EX13/Y15,2))</f>
        <v>5.08</v>
      </c>
      <c r="BK15" s="119">
        <f>IF('[1]Profi'!EX13=0,"",ROUND('[1]Profi'!EH13/'[1]Profi'!EX13*100,2))</f>
        <v>7.16</v>
      </c>
      <c r="BL15" s="119">
        <f>IF('[1]Profi'!EX13=0,"",ROUND('[1]Profi'!EI13/'[1]Profi'!EX13*100,2))</f>
        <v>0</v>
      </c>
      <c r="BM15" s="146">
        <f>'[1]Profi'!CX13</f>
        <v>1</v>
      </c>
      <c r="BN15" s="119">
        <f t="shared" si="10"/>
        <v>0.28</v>
      </c>
      <c r="BO15" s="119">
        <f t="shared" si="11"/>
        <v>2.65</v>
      </c>
      <c r="BP15" s="119">
        <f t="shared" si="12"/>
        <v>0.34</v>
      </c>
      <c r="BQ15" s="119">
        <f>SUM('[1]Profi'!CY13+'[1]Profi'!CZ13+'[1]Profi'!DA13+'[1]Profi'!DB13)</f>
        <v>1</v>
      </c>
      <c r="BR15" s="119">
        <f>'[1]Profi'!CY13</f>
        <v>0</v>
      </c>
      <c r="BS15" s="198">
        <f>'[1]Profi'!DA13</f>
        <v>1</v>
      </c>
    </row>
    <row r="16" spans="1:71" s="90" customFormat="1" ht="12.75">
      <c r="A16" s="123" t="str">
        <f>CONCATENATE('[1]Profi'!A14)</f>
        <v>05</v>
      </c>
      <c r="B16" s="236" t="str">
        <f>IF('[1]Profi'!B14="","",CONCATENATE('[1]Profi'!B14))</f>
        <v>Rýmařov</v>
      </c>
      <c r="C16" s="202">
        <f>'[1]Profi'!D14</f>
        <v>8485</v>
      </c>
      <c r="D16" s="202">
        <f>'[1]Profi'!H14</f>
        <v>34819</v>
      </c>
      <c r="E16" s="201">
        <f t="shared" si="0"/>
        <v>4103.59</v>
      </c>
      <c r="F16" s="201">
        <f>IF(D16=0,"",ROUND('[1]Profi'!I14/D16*100,2))</f>
        <v>32.08</v>
      </c>
      <c r="G16" s="201">
        <f>IF(D16=0,"",ROUND('[1]Profi'!J14/D16*100,2))</f>
        <v>65.87</v>
      </c>
      <c r="H16" s="201">
        <f>'[1]Profi'!R14</f>
        <v>110</v>
      </c>
      <c r="I16" s="201">
        <f>IF(D16=0,"",ROUND('[1]Profi'!U14/D16*100,2))</f>
        <v>84.17</v>
      </c>
      <c r="J16" s="202">
        <f>'[1]Profi'!V14</f>
        <v>1446</v>
      </c>
      <c r="K16" s="201">
        <f>IF('[1]Profi'!U14=0,"",ROUND(J16/'[1]Profi'!U14*100,2))</f>
        <v>4.93</v>
      </c>
      <c r="L16" s="201">
        <f>IF(C16=0,"",ROUND('[1]Profi'!EY14/C16*1000,2))</f>
        <v>170.42</v>
      </c>
      <c r="M16" s="201">
        <f>IF(C16=0,"",ROUND('[1]Profi'!T14/C16*1000,2))</f>
        <v>6.95</v>
      </c>
      <c r="N16" s="201">
        <f t="shared" si="1"/>
        <v>1.45</v>
      </c>
      <c r="O16" s="202">
        <f>'[1]Profi'!AA14</f>
        <v>1016</v>
      </c>
      <c r="P16" s="201">
        <f t="shared" si="2"/>
        <v>11.97</v>
      </c>
      <c r="Q16" s="202">
        <f>'[1]Profi'!AB14</f>
        <v>292</v>
      </c>
      <c r="R16" s="201">
        <f t="shared" si="3"/>
        <v>28.74</v>
      </c>
      <c r="S16" s="202">
        <f>'[1]Profi'!AC14</f>
        <v>30669</v>
      </c>
      <c r="T16" s="201">
        <f>IF(S16=0,"",ROUND('[1]Profi'!AD14/S16*100,2))</f>
        <v>75.13</v>
      </c>
      <c r="U16" s="201">
        <f>IF(S16=0,"",ROUND('[1]Profi'!AI14/S16*100,2))</f>
        <v>24.87</v>
      </c>
      <c r="V16" s="201">
        <f>IF('[1]Profi'!AD14=0,"",ROUND('[1]Profi'!AF14/'[1]Profi'!AD14*100,2))</f>
        <v>19.41</v>
      </c>
      <c r="W16" s="201">
        <f>IF('[1]Profi'!AD14=0,"",ROUND(SUM('[1]Profi'!AG14+'[1]Profi'!AH14)/'[1]Profi'!AD14*100,2))</f>
        <v>29.47</v>
      </c>
      <c r="X16" s="201">
        <f t="shared" si="4"/>
        <v>3.61</v>
      </c>
      <c r="Y16" s="202">
        <f>'[1]Profi'!AK14</f>
        <v>50504</v>
      </c>
      <c r="Z16" s="201">
        <f t="shared" si="5"/>
        <v>5.95</v>
      </c>
      <c r="AA16" s="201">
        <f t="shared" si="6"/>
        <v>49.71</v>
      </c>
      <c r="AB16" s="201">
        <f>IF(Y16=0,"",ROUND('[1]Profi'!AZ14/Y16*100,2))</f>
        <v>10.83</v>
      </c>
      <c r="AC16" s="201">
        <f>IF(Y16=0,"",ROUND('[1]Profi'!BA14/Y16*100,2))</f>
        <v>31.55</v>
      </c>
      <c r="AD16" s="202">
        <f>SUM('[1]Profi'!AL14+'[1]Profi'!AM14)</f>
        <v>32815</v>
      </c>
      <c r="AE16" s="201">
        <f>IF(AD16=0,"",ROUND('[1]Profi'!AL14/AD16*100,2))</f>
        <v>16.38</v>
      </c>
      <c r="AF16" s="202">
        <f>SUM('[1]Profi'!AN14+'[1]Profi'!AO14)</f>
        <v>4275</v>
      </c>
      <c r="AG16" s="201">
        <f t="shared" si="7"/>
        <v>14.64</v>
      </c>
      <c r="AH16" s="201">
        <f>IF(AF16=0,"",ROUND('[1]Profi'!AN14/AF16*100,2))</f>
        <v>23.35</v>
      </c>
      <c r="AI16" s="202">
        <f>'[1]Profi'!AP14</f>
        <v>13358</v>
      </c>
      <c r="AJ16" s="201">
        <f t="shared" si="8"/>
        <v>26.45</v>
      </c>
      <c r="AK16" s="202">
        <f>'[1]Profi'!BD14</f>
        <v>15</v>
      </c>
      <c r="AL16" s="202">
        <f>'[1]Profi'!BF14</f>
        <v>179</v>
      </c>
      <c r="AM16" s="202">
        <f>'[1]Profi'!BL14</f>
        <v>0</v>
      </c>
      <c r="AN16" s="202">
        <f>'[1]Profi'!BO14</f>
        <v>0</v>
      </c>
      <c r="AO16" s="202">
        <f>'[1]Profi'!BP14</f>
        <v>0</v>
      </c>
      <c r="AP16" s="116">
        <f>'[1]Profi'!BQ14</f>
        <v>77</v>
      </c>
      <c r="AQ16" s="116">
        <f>'[1]Profi'!BR14</f>
        <v>43</v>
      </c>
      <c r="AR16" s="202">
        <f>SUM('[1]Profi'!BT14+'[1]Profi'!BV14+'[1]Profi'!BX14)</f>
        <v>0</v>
      </c>
      <c r="AS16" s="201">
        <f>IF(C16=0,"",ROUND('[1]Profi'!CB14/(C16/1000),2))</f>
        <v>4.71</v>
      </c>
      <c r="AT16" s="202">
        <f>'[1]Profi'!CD14</f>
        <v>10</v>
      </c>
      <c r="AU16" s="201">
        <f t="shared" si="9"/>
        <v>1.18</v>
      </c>
      <c r="AV16" s="201">
        <f>IF(C16=0,"",ROUND('[1]Profi'!CA14/(C16/1000),2))</f>
        <v>51.62</v>
      </c>
      <c r="AW16" s="202">
        <f>'[1]Profi'!CG14</f>
        <v>34</v>
      </c>
      <c r="AX16" s="202">
        <f>'[1]Profi'!CI14</f>
        <v>1</v>
      </c>
      <c r="AY16" s="202">
        <f>'[1]Profi'!CK14</f>
        <v>3364</v>
      </c>
      <c r="AZ16" s="202">
        <f>'[1]Profi'!CJ14</f>
        <v>1</v>
      </c>
      <c r="BA16" s="202">
        <f>SUM('[1]Profi'!CL14+'[1]Profi'!CM14)</f>
        <v>7280</v>
      </c>
      <c r="BB16" s="201">
        <f>IF(BA16=0,"",ROUND('[1]Profi'!CM14/BA16*100,2))</f>
        <v>94.42</v>
      </c>
      <c r="BC16" s="202">
        <f>SUM('[1]Profi'!CN14+'[1]Profi'!CO14)</f>
        <v>756</v>
      </c>
      <c r="BD16" s="202">
        <f>'[1]Profi'!CP14</f>
        <v>0</v>
      </c>
      <c r="BE16" s="202">
        <f>'[1]Profi'!CQ14</f>
        <v>0</v>
      </c>
      <c r="BF16" s="202">
        <f>SUM('[1]Profi'!CR14+'[1]Profi'!CS14)</f>
        <v>0</v>
      </c>
      <c r="BG16" s="202">
        <f>'[1]Profi'!CT14</f>
        <v>0</v>
      </c>
      <c r="BH16" s="202">
        <f>'[1]Profi'!CV14</f>
        <v>0</v>
      </c>
      <c r="BI16" s="200">
        <f>IF(C16=0,"",ROUND('[1]Profi'!EX14/C16,2))</f>
        <v>35.79</v>
      </c>
      <c r="BJ16" s="200">
        <f>IF(Y16=0,"",ROUND('[1]Profi'!EX14/Y16,2))</f>
        <v>6.01</v>
      </c>
      <c r="BK16" s="201">
        <f>IF('[1]Profi'!EX14=0,"",ROUND('[1]Profi'!EH14/'[1]Profi'!EX14*100,2))</f>
        <v>17.05</v>
      </c>
      <c r="BL16" s="201">
        <f>IF('[1]Profi'!EX14=0,"",ROUND('[1]Profi'!EI14/'[1]Profi'!EX14*100,2))</f>
        <v>0</v>
      </c>
      <c r="BM16" s="200">
        <f>'[1]Profi'!CX14</f>
        <v>4</v>
      </c>
      <c r="BN16" s="201">
        <f t="shared" si="10"/>
        <v>0.47</v>
      </c>
      <c r="BO16" s="201">
        <f t="shared" si="11"/>
        <v>3.94</v>
      </c>
      <c r="BP16" s="201">
        <f t="shared" si="12"/>
        <v>0.13</v>
      </c>
      <c r="BQ16" s="201">
        <f>SUM('[1]Profi'!CY14+'[1]Profi'!CZ14+'[1]Profi'!DA14+'[1]Profi'!DB14)</f>
        <v>4</v>
      </c>
      <c r="BR16" s="201">
        <f>'[1]Profi'!CY14</f>
        <v>2</v>
      </c>
      <c r="BS16" s="204">
        <f>'[1]Profi'!DA14</f>
        <v>2</v>
      </c>
    </row>
    <row r="17" spans="1:71" s="88" customFormat="1" ht="12.75">
      <c r="A17" s="124" t="str">
        <f>CONCATENATE('[1]Profi'!A15)</f>
        <v>06</v>
      </c>
      <c r="B17" s="237" t="str">
        <f>IF('[1]Profi'!B15="","",CONCATENATE('[1]Profi'!B15))</f>
        <v>Vrbno pod Pradědem</v>
      </c>
      <c r="C17" s="203">
        <f>'[1]Profi'!D15</f>
        <v>5400</v>
      </c>
      <c r="D17" s="203">
        <f>'[1]Profi'!H15</f>
        <v>35081</v>
      </c>
      <c r="E17" s="197">
        <f t="shared" si="0"/>
        <v>6496.48</v>
      </c>
      <c r="F17" s="197">
        <f>IF(D17=0,"",ROUND('[1]Profi'!I15/D17*100,2))</f>
        <v>33.13</v>
      </c>
      <c r="G17" s="197">
        <f>IF(D17=0,"",ROUND('[1]Profi'!J15/D17*100,2))</f>
        <v>65.98</v>
      </c>
      <c r="H17" s="197">
        <f>'[1]Profi'!R15</f>
        <v>131</v>
      </c>
      <c r="I17" s="197">
        <f>IF(D17=0,"",ROUND('[1]Profi'!U15/D17*100,2))</f>
        <v>93.75</v>
      </c>
      <c r="J17" s="203">
        <f>'[1]Profi'!V15</f>
        <v>888</v>
      </c>
      <c r="K17" s="197">
        <f>IF('[1]Profi'!U15=0,"",ROUND(J17/'[1]Profi'!U15*100,2))</f>
        <v>2.7</v>
      </c>
      <c r="L17" s="197">
        <f>IF(C17=0,"",ROUND('[1]Profi'!EY15/C17*1000,2))</f>
        <v>164.44</v>
      </c>
      <c r="M17" s="197">
        <f>IF(C17=0,"",ROUND('[1]Profi'!T15/C17*1000,2))</f>
        <v>6.67</v>
      </c>
      <c r="N17" s="197">
        <f t="shared" si="1"/>
        <v>1.53</v>
      </c>
      <c r="O17" s="203">
        <f>'[1]Profi'!AA15</f>
        <v>746</v>
      </c>
      <c r="P17" s="197">
        <f t="shared" si="2"/>
        <v>13.81</v>
      </c>
      <c r="Q17" s="203">
        <f>'[1]Profi'!AB15</f>
        <v>250</v>
      </c>
      <c r="R17" s="197">
        <f t="shared" si="3"/>
        <v>33.51</v>
      </c>
      <c r="S17" s="203">
        <f>'[1]Profi'!AC15</f>
        <v>17494</v>
      </c>
      <c r="T17" s="197">
        <f>IF(S17=0,"",ROUND('[1]Profi'!AD15/S17*100,2))</f>
        <v>69.32</v>
      </c>
      <c r="U17" s="197">
        <f>IF(S17=0,"",ROUND('[1]Profi'!AI15/S17*100,2))</f>
        <v>30.68</v>
      </c>
      <c r="V17" s="197">
        <f>IF('[1]Profi'!AD15=0,"",ROUND('[1]Profi'!AF15/'[1]Profi'!AD15*100,2))</f>
        <v>1.38</v>
      </c>
      <c r="W17" s="197">
        <f>IF('[1]Profi'!AD15=0,"",ROUND(SUM('[1]Profi'!AG15+'[1]Profi'!AH15)/'[1]Profi'!AD15*100,2))</f>
        <v>8.26</v>
      </c>
      <c r="X17" s="197">
        <f t="shared" si="4"/>
        <v>3.24</v>
      </c>
      <c r="Y17" s="203">
        <f>'[1]Profi'!AK15</f>
        <v>53703</v>
      </c>
      <c r="Z17" s="197">
        <f t="shared" si="5"/>
        <v>9.95</v>
      </c>
      <c r="AA17" s="197">
        <f t="shared" si="6"/>
        <v>71.99</v>
      </c>
      <c r="AB17" s="197">
        <f>IF(Y17=0,"",ROUND('[1]Profi'!AZ15/Y17*100,2))</f>
        <v>3.62</v>
      </c>
      <c r="AC17" s="197">
        <f>IF(Y17=0,"",ROUND('[1]Profi'!BA15/Y17*100,2))</f>
        <v>60.45</v>
      </c>
      <c r="AD17" s="203">
        <f>SUM('[1]Profi'!AL15+'[1]Profi'!AM15)</f>
        <v>38206</v>
      </c>
      <c r="AE17" s="197">
        <f>IF(AD17=0,"",ROUND('[1]Profi'!AL15/AD17*100,2))</f>
        <v>14.04</v>
      </c>
      <c r="AF17" s="203">
        <f>SUM('[1]Profi'!AN15+'[1]Profi'!AO15)</f>
        <v>7604</v>
      </c>
      <c r="AG17" s="197">
        <f t="shared" si="7"/>
        <v>30.42</v>
      </c>
      <c r="AH17" s="197">
        <f>IF(AF17=0,"",ROUND('[1]Profi'!AN15/AF17*100,2))</f>
        <v>16.15</v>
      </c>
      <c r="AI17" s="203">
        <f>'[1]Profi'!AP15</f>
        <v>7716</v>
      </c>
      <c r="AJ17" s="197">
        <f t="shared" si="8"/>
        <v>14.37</v>
      </c>
      <c r="AK17" s="203">
        <f>'[1]Profi'!BD15</f>
        <v>5</v>
      </c>
      <c r="AL17" s="203">
        <f>'[1]Profi'!BF15</f>
        <v>76</v>
      </c>
      <c r="AM17" s="203">
        <f>'[1]Profi'!BL15</f>
        <v>295</v>
      </c>
      <c r="AN17" s="203">
        <f>'[1]Profi'!BO15</f>
        <v>0</v>
      </c>
      <c r="AO17" s="203">
        <f>'[1]Profi'!BP15</f>
        <v>0</v>
      </c>
      <c r="AP17" s="116">
        <f>'[1]Profi'!BQ15</f>
        <v>37</v>
      </c>
      <c r="AQ17" s="116">
        <f>'[1]Profi'!BR15</f>
        <v>21</v>
      </c>
      <c r="AR17" s="203">
        <f>SUM('[1]Profi'!BT15+'[1]Profi'!BV15+'[1]Profi'!BX15)</f>
        <v>0</v>
      </c>
      <c r="AS17" s="197">
        <f>IF(C17=0,"",ROUND('[1]Profi'!CB15/(C17/1000),2))</f>
        <v>2.59</v>
      </c>
      <c r="AT17" s="203">
        <f>'[1]Profi'!CD15</f>
        <v>4</v>
      </c>
      <c r="AU17" s="197">
        <f t="shared" si="9"/>
        <v>0.74</v>
      </c>
      <c r="AV17" s="197">
        <f>IF(C17=0,"",ROUND('[1]Profi'!CA15/(C17/1000),2))</f>
        <v>33.33</v>
      </c>
      <c r="AW17" s="203">
        <f>'[1]Profi'!CG15</f>
        <v>33</v>
      </c>
      <c r="AX17" s="203">
        <f>'[1]Profi'!CI15</f>
        <v>1</v>
      </c>
      <c r="AY17" s="203">
        <f>'[1]Profi'!CK15</f>
        <v>2254</v>
      </c>
      <c r="AZ17" s="203">
        <f>'[1]Profi'!CJ15</f>
        <v>1</v>
      </c>
      <c r="BA17" s="203">
        <f>SUM('[1]Profi'!CL15+'[1]Profi'!CM15)</f>
        <v>5278</v>
      </c>
      <c r="BB17" s="197">
        <f>IF(BA17=0,"",ROUND('[1]Profi'!CM15/BA17*100,2))</f>
        <v>100</v>
      </c>
      <c r="BC17" s="203">
        <f>SUM('[1]Profi'!CN15+'[1]Profi'!CO15)</f>
        <v>90</v>
      </c>
      <c r="BD17" s="203">
        <f>'[1]Profi'!CP15</f>
        <v>0</v>
      </c>
      <c r="BE17" s="203">
        <f>'[1]Profi'!CQ15</f>
        <v>0</v>
      </c>
      <c r="BF17" s="203">
        <f>SUM('[1]Profi'!CR15+'[1]Profi'!CS15)</f>
        <v>0</v>
      </c>
      <c r="BG17" s="203">
        <f>'[1]Profi'!CT15</f>
        <v>0</v>
      </c>
      <c r="BH17" s="203">
        <f>'[1]Profi'!CV15</f>
        <v>0</v>
      </c>
      <c r="BI17" s="199">
        <f>IF(C17=0,"",ROUND('[1]Profi'!EX15/C17,2))</f>
        <v>35.24</v>
      </c>
      <c r="BJ17" s="199">
        <f>IF(Y17=0,"",ROUND('[1]Profi'!EX15/Y17,2))</f>
        <v>3.54</v>
      </c>
      <c r="BK17" s="197">
        <f>IF('[1]Profi'!EX15=0,"",ROUND('[1]Profi'!EH15/'[1]Profi'!EX15*100,2))</f>
        <v>18.54</v>
      </c>
      <c r="BL17" s="197">
        <f>IF('[1]Profi'!EX15=0,"",ROUND('[1]Profi'!EI15/'[1]Profi'!EX15*100,2))</f>
        <v>0</v>
      </c>
      <c r="BM17" s="199">
        <f>'[1]Profi'!CX15</f>
        <v>3</v>
      </c>
      <c r="BN17" s="197">
        <f t="shared" si="10"/>
        <v>0.56</v>
      </c>
      <c r="BO17" s="197">
        <f t="shared" si="11"/>
        <v>4.02</v>
      </c>
      <c r="BP17" s="197">
        <f t="shared" si="12"/>
        <v>0.17</v>
      </c>
      <c r="BQ17" s="197">
        <f>SUM('[1]Profi'!CY15+'[1]Profi'!CZ15+'[1]Profi'!DA15+'[1]Profi'!DB15)</f>
        <v>3</v>
      </c>
      <c r="BR17" s="197">
        <f>'[1]Profi'!CY15</f>
        <v>0</v>
      </c>
      <c r="BS17" s="205">
        <f>'[1]Profi'!DA15</f>
        <v>2</v>
      </c>
    </row>
    <row r="18" spans="1:71" ht="13.5" thickBot="1">
      <c r="A18" s="126"/>
      <c r="B18" s="127"/>
      <c r="C18" s="127"/>
      <c r="D18" s="128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9"/>
    </row>
    <row r="20" spans="2:49" ht="21.75" customHeight="1">
      <c r="B20" s="130" t="s">
        <v>206</v>
      </c>
      <c r="AW20" s="132" t="s">
        <v>207</v>
      </c>
    </row>
  </sheetData>
  <sheetProtection password="D024" sheet="1"/>
  <mergeCells count="17">
    <mergeCell ref="AT3:AU3"/>
    <mergeCell ref="BK3:BL3"/>
    <mergeCell ref="D3:E3"/>
    <mergeCell ref="F3:G3"/>
    <mergeCell ref="J3:L3"/>
    <mergeCell ref="T3:U3"/>
    <mergeCell ref="AB3:AC3"/>
    <mergeCell ref="BI2:BK2"/>
    <mergeCell ref="AD3:AH3"/>
    <mergeCell ref="A1:B1"/>
    <mergeCell ref="D2:N2"/>
    <mergeCell ref="Y2:Z2"/>
    <mergeCell ref="AT2:AU2"/>
    <mergeCell ref="AX2:BH2"/>
    <mergeCell ref="AI3:AJ3"/>
    <mergeCell ref="AK3:AL3"/>
    <mergeCell ref="AM3:AO3"/>
  </mergeCells>
  <printOptions gridLines="1"/>
  <pageMargins left="0.4330708661417323" right="0" top="0.3937007874015748" bottom="0.3937007874015748" header="0" footer="0"/>
  <pageSetup horizontalDpi="600" verticalDpi="600" orientation="landscape" pageOrder="overThenDown" paperSize="9" scale="85" r:id="rId1"/>
  <headerFooter alignWithMargins="0">
    <oddHeader>&amp;C&amp;A</oddHeader>
    <oddFooter>&amp;CStrana &amp;P</oddFooter>
  </headerFooter>
  <colBreaks count="5" manualBreakCount="5">
    <brk id="14" max="41" man="1"/>
    <brk id="24" max="65535" man="1"/>
    <brk id="36" max="65535" man="1"/>
    <brk id="49" max="41" man="1"/>
    <brk id="60" max="41" man="1"/>
  </colBreaks>
  <ignoredErrors>
    <ignoredError sqref="A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S70"/>
  <sheetViews>
    <sheetView showGridLines="0" zoomScalePageLayoutView="0" workbookViewId="0" topLeftCell="A1">
      <pane xSplit="3" ySplit="7" topLeftCell="D8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D8" sqref="D8"/>
    </sheetView>
  </sheetViews>
  <sheetFormatPr defaultColWidth="9.00390625" defaultRowHeight="12.75"/>
  <cols>
    <col min="1" max="1" width="4.125" style="17" customWidth="1"/>
    <col min="2" max="2" width="22.25390625" style="18" customWidth="1"/>
    <col min="3" max="3" width="9.75390625" style="18" customWidth="1"/>
    <col min="4" max="4" width="12.00390625" style="131" customWidth="1"/>
    <col min="5" max="5" width="10.875" style="19" customWidth="1"/>
    <col min="6" max="7" width="9.75390625" style="19" customWidth="1"/>
    <col min="8" max="8" width="9.75390625" style="18" customWidth="1"/>
    <col min="9" max="10" width="9.00390625" style="19" customWidth="1"/>
    <col min="11" max="11" width="10.25390625" style="19" customWidth="1"/>
    <col min="12" max="12" width="11.125" style="19" customWidth="1"/>
    <col min="13" max="13" width="11.25390625" style="19" customWidth="1"/>
    <col min="14" max="14" width="10.75390625" style="18" customWidth="1"/>
    <col min="15" max="15" width="12.375" style="18" customWidth="1"/>
    <col min="16" max="16" width="11.625" style="18" customWidth="1"/>
    <col min="17" max="17" width="11.125" style="18" customWidth="1"/>
    <col min="18" max="18" width="13.625" style="18" customWidth="1"/>
    <col min="19" max="19" width="12.125" style="18" customWidth="1"/>
    <col min="20" max="20" width="10.75390625" style="18" customWidth="1"/>
    <col min="21" max="21" width="11.625" style="18" customWidth="1"/>
    <col min="22" max="22" width="12.25390625" style="18" customWidth="1"/>
    <col min="23" max="23" width="15.875" style="18" customWidth="1"/>
    <col min="24" max="24" width="12.00390625" style="18" customWidth="1"/>
    <col min="25" max="25" width="11.75390625" style="18" customWidth="1"/>
    <col min="26" max="26" width="9.75390625" style="19" customWidth="1"/>
    <col min="27" max="27" width="10.75390625" style="19" customWidth="1"/>
    <col min="28" max="28" width="10.00390625" style="19" customWidth="1"/>
    <col min="29" max="29" width="11.25390625" style="19" customWidth="1"/>
    <col min="30" max="30" width="10.00390625" style="18" customWidth="1"/>
    <col min="31" max="35" width="9.75390625" style="18" customWidth="1"/>
    <col min="36" max="37" width="9.75390625" style="19" customWidth="1"/>
    <col min="38" max="38" width="11.125" style="19" customWidth="1"/>
    <col min="39" max="39" width="10.00390625" style="19" customWidth="1"/>
    <col min="40" max="40" width="7.875" style="19" customWidth="1"/>
    <col min="41" max="41" width="8.00390625" style="19" customWidth="1"/>
    <col min="42" max="42" width="8.625" style="19" customWidth="1"/>
    <col min="43" max="43" width="11.125" style="19" customWidth="1"/>
    <col min="44" max="44" width="7.25390625" style="19" customWidth="1"/>
    <col min="45" max="45" width="8.75390625" style="19" customWidth="1"/>
    <col min="46" max="46" width="10.375" style="19" customWidth="1"/>
    <col min="47" max="47" width="9.875" style="19" customWidth="1"/>
    <col min="48" max="49" width="9.375" style="19" customWidth="1"/>
    <col min="50" max="50" width="10.25390625" style="19" customWidth="1"/>
    <col min="51" max="51" width="9.625" style="19" customWidth="1"/>
    <col min="52" max="52" width="8.25390625" style="19" customWidth="1"/>
    <col min="53" max="53" width="9.625" style="19" customWidth="1"/>
    <col min="54" max="55" width="11.625" style="19" customWidth="1"/>
    <col min="56" max="56" width="9.625" style="19" customWidth="1"/>
    <col min="57" max="57" width="12.00390625" style="19" customWidth="1"/>
    <col min="58" max="58" width="9.75390625" style="19" customWidth="1"/>
    <col min="59" max="60" width="11.625" style="19" customWidth="1"/>
    <col min="61" max="61" width="12.875" style="19" customWidth="1"/>
    <col min="62" max="63" width="12.125" style="19" customWidth="1"/>
    <col min="64" max="64" width="12.125" style="154" customWidth="1"/>
    <col min="65" max="65" width="11.875" style="19" customWidth="1"/>
    <col min="66" max="16384" width="9.125" style="19" customWidth="1"/>
  </cols>
  <sheetData>
    <row r="1" spans="1:71" s="32" customFormat="1" ht="15.75" customHeight="1" thickBot="1">
      <c r="A1" s="448" t="s">
        <v>55</v>
      </c>
      <c r="B1" s="449"/>
      <c r="C1" s="133" t="str">
        <f>Sumare!C1</f>
        <v>2015</v>
      </c>
      <c r="D1" s="21" t="s">
        <v>56</v>
      </c>
      <c r="E1" s="22"/>
      <c r="F1" s="22"/>
      <c r="G1" s="22"/>
      <c r="H1" s="22"/>
      <c r="I1" s="22"/>
      <c r="J1" s="22"/>
      <c r="K1" s="22"/>
      <c r="L1" s="22"/>
      <c r="M1" s="22"/>
      <c r="N1" s="23"/>
      <c r="O1" s="21" t="s">
        <v>56</v>
      </c>
      <c r="P1" s="24"/>
      <c r="Q1" s="24"/>
      <c r="R1" s="24"/>
      <c r="S1" s="24"/>
      <c r="T1" s="24"/>
      <c r="U1" s="24"/>
      <c r="V1" s="24"/>
      <c r="W1" s="24"/>
      <c r="X1" s="24"/>
      <c r="Y1" s="21" t="s">
        <v>56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1" t="s">
        <v>56</v>
      </c>
      <c r="AL1" s="24"/>
      <c r="AM1" s="25"/>
      <c r="AN1" s="25"/>
      <c r="AO1" s="25"/>
      <c r="AP1" s="24"/>
      <c r="AQ1" s="24"/>
      <c r="AR1" s="24"/>
      <c r="AS1" s="24"/>
      <c r="AT1" s="25"/>
      <c r="AU1" s="26"/>
      <c r="AV1" s="27"/>
      <c r="AW1" s="26"/>
      <c r="AX1" s="21" t="s">
        <v>56</v>
      </c>
      <c r="AY1" s="28"/>
      <c r="AZ1" s="28"/>
      <c r="BA1" s="28"/>
      <c r="BB1" s="26"/>
      <c r="BC1" s="26"/>
      <c r="BD1" s="26"/>
      <c r="BE1" s="26"/>
      <c r="BF1" s="26"/>
      <c r="BG1" s="26"/>
      <c r="BH1" s="26"/>
      <c r="BI1" s="21" t="s">
        <v>56</v>
      </c>
      <c r="BJ1" s="28"/>
      <c r="BK1" s="28"/>
      <c r="BL1" s="28"/>
      <c r="BM1" s="26"/>
      <c r="BN1" s="26"/>
      <c r="BO1" s="26"/>
      <c r="BP1" s="24"/>
      <c r="BQ1" s="29"/>
      <c r="BR1" s="30"/>
      <c r="BS1" s="31"/>
    </row>
    <row r="2" spans="1:68" s="32" customFormat="1" ht="17.25" customHeight="1">
      <c r="A2" s="33"/>
      <c r="B2" s="34" t="str">
        <f>Sumare!B2</f>
        <v>Moravskoslezský kraj</v>
      </c>
      <c r="C2" s="35"/>
      <c r="D2" s="422" t="s">
        <v>57</v>
      </c>
      <c r="E2" s="422"/>
      <c r="F2" s="422"/>
      <c r="G2" s="422"/>
      <c r="H2" s="422"/>
      <c r="I2" s="422"/>
      <c r="J2" s="422"/>
      <c r="K2" s="422"/>
      <c r="L2" s="422"/>
      <c r="M2" s="423"/>
      <c r="N2" s="423"/>
      <c r="O2" s="36" t="s">
        <v>58</v>
      </c>
      <c r="P2" s="37"/>
      <c r="Q2" s="37"/>
      <c r="R2" s="37"/>
      <c r="S2" s="37"/>
      <c r="T2" s="37"/>
      <c r="U2" s="37"/>
      <c r="V2" s="37"/>
      <c r="W2" s="37"/>
      <c r="X2" s="38"/>
      <c r="Y2" s="424" t="s">
        <v>59</v>
      </c>
      <c r="Z2" s="425"/>
      <c r="AA2" s="39"/>
      <c r="AB2" s="40"/>
      <c r="AC2" s="40"/>
      <c r="AD2" s="39"/>
      <c r="AE2" s="39"/>
      <c r="AF2" s="39"/>
      <c r="AG2" s="39"/>
      <c r="AH2" s="41"/>
      <c r="AI2" s="39"/>
      <c r="AJ2" s="39"/>
      <c r="AK2" s="42" t="s">
        <v>60</v>
      </c>
      <c r="AL2" s="43"/>
      <c r="AM2" s="44"/>
      <c r="AN2" s="44"/>
      <c r="AO2" s="44"/>
      <c r="AP2" s="43"/>
      <c r="AQ2" s="43"/>
      <c r="AR2" s="43"/>
      <c r="AS2" s="43"/>
      <c r="AT2" s="426"/>
      <c r="AU2" s="427"/>
      <c r="AV2" s="42"/>
      <c r="AW2" s="45"/>
      <c r="AX2" s="428" t="s">
        <v>61</v>
      </c>
      <c r="AY2" s="428"/>
      <c r="AZ2" s="428"/>
      <c r="BA2" s="428"/>
      <c r="BB2" s="428"/>
      <c r="BC2" s="428"/>
      <c r="BD2" s="428"/>
      <c r="BE2" s="428"/>
      <c r="BF2" s="428"/>
      <c r="BG2" s="428"/>
      <c r="BH2" s="429"/>
      <c r="BI2" s="416" t="s">
        <v>62</v>
      </c>
      <c r="BJ2" s="416"/>
      <c r="BK2" s="416"/>
      <c r="BL2" s="239"/>
      <c r="BM2" s="46" t="s">
        <v>63</v>
      </c>
      <c r="BN2" s="46"/>
      <c r="BO2" s="46"/>
      <c r="BP2" s="134"/>
    </row>
    <row r="3" spans="1:68" s="67" customFormat="1" ht="15" customHeight="1">
      <c r="A3" s="50"/>
      <c r="B3" s="51" t="str">
        <f>Sumare!B3</f>
        <v>Bruntál</v>
      </c>
      <c r="C3" s="52"/>
      <c r="D3" s="439" t="s">
        <v>64</v>
      </c>
      <c r="E3" s="440"/>
      <c r="F3" s="430" t="s">
        <v>65</v>
      </c>
      <c r="G3" s="441"/>
      <c r="H3" s="53"/>
      <c r="I3" s="54"/>
      <c r="J3" s="442" t="s">
        <v>35</v>
      </c>
      <c r="K3" s="443"/>
      <c r="L3" s="444"/>
      <c r="M3" s="52"/>
      <c r="N3" s="52"/>
      <c r="O3" s="52"/>
      <c r="P3" s="52"/>
      <c r="Q3" s="52"/>
      <c r="R3" s="52"/>
      <c r="S3" s="55" t="s">
        <v>66</v>
      </c>
      <c r="T3" s="445" t="s">
        <v>65</v>
      </c>
      <c r="U3" s="445"/>
      <c r="V3" s="56"/>
      <c r="W3" s="56"/>
      <c r="X3" s="56"/>
      <c r="Y3" s="57"/>
      <c r="Z3" s="58"/>
      <c r="AA3" s="59"/>
      <c r="AB3" s="446" t="s">
        <v>65</v>
      </c>
      <c r="AC3" s="447"/>
      <c r="AD3" s="417" t="s">
        <v>67</v>
      </c>
      <c r="AE3" s="418"/>
      <c r="AF3" s="418"/>
      <c r="AG3" s="418"/>
      <c r="AH3" s="419"/>
      <c r="AI3" s="430" t="s">
        <v>68</v>
      </c>
      <c r="AJ3" s="431"/>
      <c r="AK3" s="432" t="s">
        <v>69</v>
      </c>
      <c r="AL3" s="433"/>
      <c r="AM3" s="434" t="s">
        <v>70</v>
      </c>
      <c r="AN3" s="435"/>
      <c r="AO3" s="436"/>
      <c r="AP3" s="52"/>
      <c r="AQ3" s="52"/>
      <c r="AR3" s="52"/>
      <c r="AS3" s="52"/>
      <c r="AT3" s="437" t="s">
        <v>71</v>
      </c>
      <c r="AU3" s="438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1"/>
      <c r="BJ3" s="61"/>
      <c r="BK3" s="437" t="s">
        <v>72</v>
      </c>
      <c r="BL3" s="433"/>
      <c r="BM3" s="62" t="s">
        <v>73</v>
      </c>
      <c r="BN3" s="62"/>
      <c r="BO3" s="62"/>
      <c r="BP3" s="135"/>
    </row>
    <row r="4" spans="1:68" s="71" customFormat="1" ht="9.75" customHeight="1">
      <c r="A4" s="68"/>
      <c r="B4" s="69" t="s">
        <v>75</v>
      </c>
      <c r="C4" s="69" t="s">
        <v>76</v>
      </c>
      <c r="D4" s="69" t="s">
        <v>77</v>
      </c>
      <c r="E4" s="69" t="s">
        <v>78</v>
      </c>
      <c r="F4" s="69" t="s">
        <v>79</v>
      </c>
      <c r="G4" s="69" t="s">
        <v>80</v>
      </c>
      <c r="H4" s="69" t="s">
        <v>81</v>
      </c>
      <c r="I4" s="69" t="s">
        <v>82</v>
      </c>
      <c r="J4" s="69" t="s">
        <v>83</v>
      </c>
      <c r="K4" s="69" t="s">
        <v>84</v>
      </c>
      <c r="L4" s="69" t="s">
        <v>85</v>
      </c>
      <c r="M4" s="69" t="s">
        <v>86</v>
      </c>
      <c r="N4" s="69" t="s">
        <v>87</v>
      </c>
      <c r="O4" s="69" t="s">
        <v>88</v>
      </c>
      <c r="P4" s="69" t="s">
        <v>89</v>
      </c>
      <c r="Q4" s="69" t="s">
        <v>90</v>
      </c>
      <c r="R4" s="69" t="s">
        <v>91</v>
      </c>
      <c r="S4" s="69" t="s">
        <v>92</v>
      </c>
      <c r="T4" s="69" t="s">
        <v>93</v>
      </c>
      <c r="U4" s="69" t="s">
        <v>94</v>
      </c>
      <c r="V4" s="69" t="s">
        <v>95</v>
      </c>
      <c r="W4" s="69" t="s">
        <v>96</v>
      </c>
      <c r="X4" s="69" t="s">
        <v>97</v>
      </c>
      <c r="Y4" s="69" t="s">
        <v>98</v>
      </c>
      <c r="Z4" s="69" t="s">
        <v>99</v>
      </c>
      <c r="AA4" s="69" t="s">
        <v>100</v>
      </c>
      <c r="AB4" s="69" t="s">
        <v>101</v>
      </c>
      <c r="AC4" s="69" t="s">
        <v>102</v>
      </c>
      <c r="AD4" s="69" t="s">
        <v>103</v>
      </c>
      <c r="AE4" s="69" t="s">
        <v>104</v>
      </c>
      <c r="AF4" s="69" t="s">
        <v>105</v>
      </c>
      <c r="AG4" s="69" t="s">
        <v>106</v>
      </c>
      <c r="AH4" s="69" t="s">
        <v>107</v>
      </c>
      <c r="AI4" s="69" t="s">
        <v>108</v>
      </c>
      <c r="AJ4" s="69" t="s">
        <v>109</v>
      </c>
      <c r="AK4" s="69" t="s">
        <v>110</v>
      </c>
      <c r="AL4" s="69" t="s">
        <v>111</v>
      </c>
      <c r="AM4" s="69" t="s">
        <v>112</v>
      </c>
      <c r="AN4" s="69" t="s">
        <v>113</v>
      </c>
      <c r="AO4" s="69" t="s">
        <v>114</v>
      </c>
      <c r="AP4" s="69" t="s">
        <v>115</v>
      </c>
      <c r="AQ4" s="69" t="s">
        <v>116</v>
      </c>
      <c r="AR4" s="69" t="s">
        <v>117</v>
      </c>
      <c r="AS4" s="69" t="s">
        <v>118</v>
      </c>
      <c r="AT4" s="69" t="s">
        <v>119</v>
      </c>
      <c r="AU4" s="69" t="s">
        <v>120</v>
      </c>
      <c r="AV4" s="69" t="s">
        <v>121</v>
      </c>
      <c r="AW4" s="69" t="s">
        <v>122</v>
      </c>
      <c r="AX4" s="69" t="s">
        <v>123</v>
      </c>
      <c r="AY4" s="69" t="s">
        <v>124</v>
      </c>
      <c r="AZ4" s="69" t="s">
        <v>125</v>
      </c>
      <c r="BA4" s="69" t="s">
        <v>126</v>
      </c>
      <c r="BB4" s="69" t="s">
        <v>127</v>
      </c>
      <c r="BC4" s="69" t="s">
        <v>128</v>
      </c>
      <c r="BD4" s="69" t="s">
        <v>129</v>
      </c>
      <c r="BE4" s="69" t="s">
        <v>130</v>
      </c>
      <c r="BF4" s="69" t="s">
        <v>131</v>
      </c>
      <c r="BG4" s="69" t="s">
        <v>132</v>
      </c>
      <c r="BH4" s="69" t="s">
        <v>133</v>
      </c>
      <c r="BI4" s="69" t="s">
        <v>134</v>
      </c>
      <c r="BJ4" s="69" t="s">
        <v>135</v>
      </c>
      <c r="BK4" s="69" t="s">
        <v>136</v>
      </c>
      <c r="BL4" s="69" t="s">
        <v>137</v>
      </c>
      <c r="BM4" s="69" t="s">
        <v>138</v>
      </c>
      <c r="BN4" s="69" t="s">
        <v>139</v>
      </c>
      <c r="BO4" s="69" t="s">
        <v>140</v>
      </c>
      <c r="BP4" s="70" t="s">
        <v>141</v>
      </c>
    </row>
    <row r="5" spans="1:68" s="67" customFormat="1" ht="11.25" customHeight="1" thickBot="1">
      <c r="A5" s="50"/>
      <c r="B5" s="72" t="s">
        <v>145</v>
      </c>
      <c r="C5" s="73"/>
      <c r="D5" s="74"/>
      <c r="E5" s="74"/>
      <c r="F5" s="74"/>
      <c r="G5" s="74"/>
      <c r="H5" s="74"/>
      <c r="I5" s="74"/>
      <c r="J5" s="74"/>
      <c r="K5" s="75"/>
      <c r="L5" s="75"/>
      <c r="M5" s="75"/>
      <c r="N5" s="75"/>
      <c r="O5" s="74"/>
      <c r="P5" s="75"/>
      <c r="Q5" s="74"/>
      <c r="R5" s="74"/>
      <c r="S5" s="74"/>
      <c r="T5" s="74"/>
      <c r="U5" s="74"/>
      <c r="V5" s="75"/>
      <c r="W5" s="74"/>
      <c r="X5" s="75"/>
      <c r="Y5" s="74"/>
      <c r="Z5" s="74"/>
      <c r="AA5" s="75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5"/>
      <c r="AR5" s="74"/>
      <c r="AS5" s="75"/>
      <c r="AT5" s="74"/>
      <c r="AU5" s="75"/>
      <c r="AV5" s="75"/>
      <c r="AW5" s="75"/>
      <c r="AX5" s="75"/>
      <c r="AY5" s="74"/>
      <c r="AZ5" s="75"/>
      <c r="BA5" s="74"/>
      <c r="BB5" s="74"/>
      <c r="BC5" s="74"/>
      <c r="BD5" s="74"/>
      <c r="BE5" s="74"/>
      <c r="BF5" s="74"/>
      <c r="BG5" s="74"/>
      <c r="BH5" s="74"/>
      <c r="BI5" s="75"/>
      <c r="BJ5" s="75"/>
      <c r="BK5" s="74"/>
      <c r="BL5" s="74"/>
      <c r="BM5" s="74"/>
      <c r="BN5" s="75"/>
      <c r="BO5" s="75"/>
      <c r="BP5" s="136"/>
    </row>
    <row r="6" spans="1:68" s="79" customFormat="1" ht="57" customHeight="1" thickBot="1">
      <c r="A6" s="77"/>
      <c r="B6" s="137" t="s">
        <v>208</v>
      </c>
      <c r="C6" s="13" t="s">
        <v>146</v>
      </c>
      <c r="D6" s="9" t="s">
        <v>147</v>
      </c>
      <c r="E6" s="9" t="s">
        <v>244</v>
      </c>
      <c r="F6" s="9" t="s">
        <v>148</v>
      </c>
      <c r="G6" s="9" t="s">
        <v>149</v>
      </c>
      <c r="H6" s="9" t="s">
        <v>150</v>
      </c>
      <c r="I6" s="9" t="s">
        <v>151</v>
      </c>
      <c r="J6" s="13" t="s">
        <v>152</v>
      </c>
      <c r="K6" s="9" t="s">
        <v>153</v>
      </c>
      <c r="L6" s="9" t="s">
        <v>49</v>
      </c>
      <c r="M6" s="9" t="s">
        <v>245</v>
      </c>
      <c r="N6" s="9" t="s">
        <v>154</v>
      </c>
      <c r="O6" s="9" t="s">
        <v>155</v>
      </c>
      <c r="P6" s="9" t="s">
        <v>51</v>
      </c>
      <c r="Q6" s="9" t="s">
        <v>246</v>
      </c>
      <c r="R6" s="9" t="s">
        <v>247</v>
      </c>
      <c r="S6" s="9" t="s">
        <v>157</v>
      </c>
      <c r="T6" s="9" t="s">
        <v>158</v>
      </c>
      <c r="U6" s="9" t="s">
        <v>159</v>
      </c>
      <c r="V6" s="9" t="s">
        <v>248</v>
      </c>
      <c r="W6" s="9" t="s">
        <v>54</v>
      </c>
      <c r="X6" s="9" t="s">
        <v>160</v>
      </c>
      <c r="Y6" s="9" t="s">
        <v>161</v>
      </c>
      <c r="Z6" s="9" t="s">
        <v>249</v>
      </c>
      <c r="AA6" s="9" t="s">
        <v>250</v>
      </c>
      <c r="AB6" s="9" t="s">
        <v>164</v>
      </c>
      <c r="AC6" s="9" t="s">
        <v>165</v>
      </c>
      <c r="AD6" s="9" t="s">
        <v>166</v>
      </c>
      <c r="AE6" s="9" t="s">
        <v>251</v>
      </c>
      <c r="AF6" s="9" t="s">
        <v>168</v>
      </c>
      <c r="AG6" s="9" t="s">
        <v>169</v>
      </c>
      <c r="AH6" s="9" t="s">
        <v>252</v>
      </c>
      <c r="AI6" s="9" t="s">
        <v>68</v>
      </c>
      <c r="AJ6" s="9" t="s">
        <v>170</v>
      </c>
      <c r="AK6" s="13" t="s">
        <v>253</v>
      </c>
      <c r="AL6" s="13" t="s">
        <v>254</v>
      </c>
      <c r="AM6" s="9" t="s">
        <v>255</v>
      </c>
      <c r="AN6" s="9" t="s">
        <v>174</v>
      </c>
      <c r="AO6" s="9" t="s">
        <v>175</v>
      </c>
      <c r="AP6" s="192" t="s">
        <v>215</v>
      </c>
      <c r="AQ6" s="192" t="s">
        <v>216</v>
      </c>
      <c r="AR6" s="13" t="s">
        <v>176</v>
      </c>
      <c r="AS6" s="13" t="s">
        <v>177</v>
      </c>
      <c r="AT6" s="9" t="s">
        <v>178</v>
      </c>
      <c r="AU6" s="9" t="s">
        <v>179</v>
      </c>
      <c r="AV6" s="9" t="s">
        <v>180</v>
      </c>
      <c r="AW6" s="9" t="s">
        <v>181</v>
      </c>
      <c r="AX6" s="9" t="s">
        <v>40</v>
      </c>
      <c r="AY6" s="9" t="s">
        <v>182</v>
      </c>
      <c r="AZ6" s="9" t="s">
        <v>183</v>
      </c>
      <c r="BA6" s="9" t="s">
        <v>184</v>
      </c>
      <c r="BB6" s="9" t="s">
        <v>185</v>
      </c>
      <c r="BC6" s="9" t="s">
        <v>186</v>
      </c>
      <c r="BD6" s="9" t="s">
        <v>187</v>
      </c>
      <c r="BE6" s="9" t="s">
        <v>188</v>
      </c>
      <c r="BF6" s="9" t="s">
        <v>189</v>
      </c>
      <c r="BG6" s="9" t="s">
        <v>190</v>
      </c>
      <c r="BH6" s="9" t="s">
        <v>191</v>
      </c>
      <c r="BI6" s="9" t="s">
        <v>256</v>
      </c>
      <c r="BJ6" s="9" t="s">
        <v>193</v>
      </c>
      <c r="BK6" s="9" t="s">
        <v>194</v>
      </c>
      <c r="BL6" s="9" t="s">
        <v>195</v>
      </c>
      <c r="BM6" s="9" t="s">
        <v>196</v>
      </c>
      <c r="BN6" s="9" t="s">
        <v>197</v>
      </c>
      <c r="BO6" s="9" t="s">
        <v>198</v>
      </c>
      <c r="BP6" s="9" t="s">
        <v>199</v>
      </c>
    </row>
    <row r="7" spans="1:68" s="138" customFormat="1" ht="18" customHeight="1" thickBot="1">
      <c r="A7" s="167"/>
      <c r="B7" s="168" t="s">
        <v>205</v>
      </c>
      <c r="C7" s="169">
        <f>'[1]Neprofi'!D9</f>
        <v>24014</v>
      </c>
      <c r="D7" s="169">
        <f>'[1]Neprofi'!H9</f>
        <v>119406</v>
      </c>
      <c r="E7" s="170">
        <f>IF(C7=0,"",ROUND(D7/C7*1000,2))</f>
        <v>4972.35</v>
      </c>
      <c r="F7" s="170">
        <f>IF(D7=0,"",ROUND('[1]Neprofi'!I9/D7*100,2))</f>
        <v>21.7</v>
      </c>
      <c r="G7" s="170">
        <f>IF(D7=0,"",ROUND('[1]Neprofi'!J9/D7*100,2))</f>
        <v>78.14</v>
      </c>
      <c r="H7" s="169">
        <f>'[1]Neprofi'!R9</f>
        <v>7</v>
      </c>
      <c r="I7" s="170">
        <f>IF(D7=0,"",ROUND('[1]Neprofi'!U9/D7*100,2))</f>
        <v>97.91</v>
      </c>
      <c r="J7" s="169">
        <f>'[1]Neprofi'!V9</f>
        <v>1596</v>
      </c>
      <c r="K7" s="170">
        <f>IF('[1]Neprofi'!U9=0,"",ROUND(J7/'[1]Neprofi'!U9*100,2))</f>
        <v>1.37</v>
      </c>
      <c r="L7" s="170">
        <f>IF(C7=0,"",ROUND('[1]Neprofi'!EY9/C7*1000,2))</f>
        <v>66.46</v>
      </c>
      <c r="M7" s="170">
        <f>IF(C7=0,"",ROUND('[1]Neprofi'!T9/C7*1000,2))</f>
        <v>0.67</v>
      </c>
      <c r="N7" s="170">
        <f>IF(D7=0,"",ROUND(Y7/D7,2))</f>
        <v>0.3</v>
      </c>
      <c r="O7" s="169">
        <f>'[1]Neprofi'!AA9</f>
        <v>1250</v>
      </c>
      <c r="P7" s="170">
        <f>IF(C7=0,"",ROUND(O7/C7*100,2))</f>
        <v>5.21</v>
      </c>
      <c r="Q7" s="169">
        <f>'[1]Neprofi'!AB9</f>
        <v>411</v>
      </c>
      <c r="R7" s="170">
        <f>IF(O7=0,"",ROUND(Q7/O7*100,2))</f>
        <v>32.88</v>
      </c>
      <c r="S7" s="169">
        <f>'[1]Neprofi'!AC9</f>
        <v>10457</v>
      </c>
      <c r="T7" s="170">
        <f>IF(S7=0,"",ROUND('[1]Neprofi'!AD9/S7*100,2))</f>
        <v>96.52</v>
      </c>
      <c r="U7" s="170">
        <f>IF(S7=0,"",ROUND('[1]Neprofi'!AI9/S7*100,2))</f>
        <v>3.48</v>
      </c>
      <c r="V7" s="170">
        <f>IF('[1]Neprofi'!AD9=0,"",ROUND('[1]Neprofi'!AF9/'[1]Neprofi'!AD9*100,2))</f>
        <v>14.46</v>
      </c>
      <c r="W7" s="170">
        <f>IF('[1]Neprofi'!AD9=0,"",ROUND(SUM('[1]Neprofi'!AG9+'[1]Neprofi'!AH9)/'[1]Neprofi'!AD9*100,2))</f>
        <v>2.48</v>
      </c>
      <c r="X7" s="170">
        <f>IF(C7=0,"",ROUND(S7/C7,2))</f>
        <v>0.44</v>
      </c>
      <c r="Y7" s="169">
        <f>'[1]Neprofi'!AK9</f>
        <v>36012</v>
      </c>
      <c r="Z7" s="170">
        <f>IF(C7=0,"",ROUND(Y7/C7,2))</f>
        <v>1.5</v>
      </c>
      <c r="AA7" s="170">
        <f>IF(O7=0,"",ROUND(Y7/O7,2))</f>
        <v>28.81</v>
      </c>
      <c r="AB7" s="171">
        <f>IF(Y7=0,"",ROUND('[1]Neprofi'!AZ9/Y7*100,2))</f>
        <v>0.06</v>
      </c>
      <c r="AC7" s="171">
        <f>IF(Y7=0,"",ROUND('[1]Neprofi'!BA9/Y7*100,2))</f>
        <v>4.26</v>
      </c>
      <c r="AD7" s="169">
        <f>SUM('[1]Neprofi'!AL9+'[1]Neprofi'!AM9)</f>
        <v>26448</v>
      </c>
      <c r="AE7" s="170">
        <f>IF(AD7=0,"",ROUND('[1]Neprofi'!AL9/AD7*100,2))</f>
        <v>8.18</v>
      </c>
      <c r="AF7" s="169">
        <f>SUM('[1]Neprofi'!AN9+'[1]Neprofi'!AO9)</f>
        <v>5303</v>
      </c>
      <c r="AG7" s="170">
        <f>IF(Q7=0,"",ROUND(AF7/Q7,2))</f>
        <v>12.9</v>
      </c>
      <c r="AH7" s="170">
        <f>IF(AF7=0,"",ROUND('[1]Neprofi'!AN9/AF7*100,2))</f>
        <v>18.74</v>
      </c>
      <c r="AI7" s="169">
        <f>'[1]Neprofi'!AP9</f>
        <v>4210</v>
      </c>
      <c r="AJ7" s="170">
        <f>IF(Y7=0,"",ROUND(AI7/Y7*100,2))</f>
        <v>11.69</v>
      </c>
      <c r="AK7" s="169">
        <f>'[1]Neprofi'!BD9</f>
        <v>244</v>
      </c>
      <c r="AL7" s="169">
        <f>'[1]Neprofi'!BF9</f>
        <v>317</v>
      </c>
      <c r="AM7" s="169">
        <f>'[1]Neprofi'!BL9</f>
        <v>0</v>
      </c>
      <c r="AN7" s="169">
        <f>'[1]Neprofi'!BO9</f>
        <v>0</v>
      </c>
      <c r="AO7" s="169">
        <f>'[1]Neprofi'!BP9</f>
        <v>0</v>
      </c>
      <c r="AP7" s="169">
        <f>'[1]Neprofi'!BQ9</f>
        <v>20</v>
      </c>
      <c r="AQ7" s="169">
        <f>'[1]Neprofi'!BR9</f>
        <v>0</v>
      </c>
      <c r="AR7" s="169">
        <f>SUM('[1]Neprofi'!BT9+'[1]Neprofi'!BV9+'[1]Neprofi'!BX9)</f>
        <v>0</v>
      </c>
      <c r="AS7" s="170">
        <f>IF(C7=0,"",ROUND('[1]Neprofi'!CB9/(C7/1000),2))</f>
        <v>7.12</v>
      </c>
      <c r="AT7" s="169">
        <f>'[1]Neprofi'!CD9</f>
        <v>45</v>
      </c>
      <c r="AU7" s="170">
        <f>IF(C7=0,"",ROUND(AT7/(C7/1000),2))</f>
        <v>1.87</v>
      </c>
      <c r="AV7" s="170">
        <f>IF(C7=0,"",ROUND('[1]Neprofi'!CA9/(C7/1000),2))</f>
        <v>68.46</v>
      </c>
      <c r="AW7" s="175"/>
      <c r="AX7" s="169">
        <f>'[1]Neprofi'!CI9</f>
        <v>11</v>
      </c>
      <c r="AY7" s="169">
        <f>'[1]Neprofi'!CK9</f>
        <v>9716</v>
      </c>
      <c r="AZ7" s="169">
        <f>'[1]Neprofi'!CJ9</f>
        <v>10</v>
      </c>
      <c r="BA7" s="169">
        <f>SUM('[1]Neprofi'!CL9+'[1]Neprofi'!CM9)</f>
        <v>255</v>
      </c>
      <c r="BB7" s="171">
        <f>IF(BA7=0,"",ROUND('[1]Neprofi'!CM9/BA7*100,2))</f>
        <v>99.22</v>
      </c>
      <c r="BC7" s="169">
        <f>SUM('[1]Neprofi'!CN9+'[1]Neprofi'!CO9)</f>
        <v>111</v>
      </c>
      <c r="BD7" s="169">
        <f>'[1]Neprofi'!CP9</f>
        <v>0</v>
      </c>
      <c r="BE7" s="169">
        <f>'[1]Neprofi'!CQ9</f>
        <v>0</v>
      </c>
      <c r="BF7" s="169">
        <f>SUM('[1]Neprofi'!CR9+'[1]Neprofi'!CS9)</f>
        <v>0</v>
      </c>
      <c r="BG7" s="169">
        <f>'[1]Neprofi'!CT9</f>
        <v>0</v>
      </c>
      <c r="BH7" s="169">
        <f>'[1]Neprofi'!CV9</f>
        <v>0</v>
      </c>
      <c r="BI7" s="172">
        <f>IF(C7=0,"",ROUND('[1]Neprofi'!EX9/C7,2))</f>
        <v>8.35</v>
      </c>
      <c r="BJ7" s="172">
        <f>IF(Y7=0,"",ROUND('[1]Neprofi'!EX9/Y7,2))</f>
        <v>5.57</v>
      </c>
      <c r="BK7" s="170">
        <f>IF('[1]Neprofi'!EX9=0,"",ROUND('[1]Neprofi'!EH9/'[1]Neprofi'!EX9*100,2))</f>
        <v>5.13</v>
      </c>
      <c r="BL7" s="170">
        <f>IF('[1]Neprofi'!EX9=0,"",ROUND('[1]Neprofi'!EI9/'[1]Neprofi'!EX9*100,2))</f>
        <v>0</v>
      </c>
      <c r="BM7" s="173">
        <f>'[1]Neprofi'!CX9</f>
        <v>0.21000000000000002</v>
      </c>
      <c r="BN7" s="170">
        <f>IF(C7=0,"",ROUND(BM7/(C7/1000),2))</f>
        <v>0.01</v>
      </c>
      <c r="BO7" s="170">
        <f>IF(O7=0,"",ROUND(BM7/(O7/1000),2))</f>
        <v>0.17</v>
      </c>
      <c r="BP7" s="174">
        <f>IF(S7=0,"",ROUND(BM7/(S7/1000),2))</f>
        <v>0.02</v>
      </c>
    </row>
    <row r="8" spans="1:68" ht="13.5" customHeight="1">
      <c r="A8" s="391">
        <f>'[1]Neprofi'!A10</f>
        <v>1</v>
      </c>
      <c r="B8" s="108" t="str">
        <f>IF('[1]Neprofi'!B10="","",CONCATENATE('[1]Neprofi'!B10))</f>
        <v>Andělská Hora</v>
      </c>
      <c r="C8" s="109">
        <f>'[1]Neprofi'!D10</f>
        <v>384</v>
      </c>
      <c r="D8" s="110">
        <f>'[1]Neprofi'!H10</f>
        <v>2677</v>
      </c>
      <c r="E8" s="111">
        <f>IF(C8=0,"",ROUND(D8/C8*1000,2))</f>
        <v>6971.35</v>
      </c>
      <c r="F8" s="111">
        <f>IF(D8=0,"",ROUND('[1]Neprofi'!I10/D8*100,2))</f>
        <v>22.67</v>
      </c>
      <c r="G8" s="111">
        <f>IF(D8=0,"",ROUND('[1]Neprofi'!J10/D8*100,2))</f>
        <v>77.25</v>
      </c>
      <c r="H8" s="109">
        <f>'[1]Neprofi'!R10</f>
        <v>0</v>
      </c>
      <c r="I8" s="112">
        <f>IF(D8=0,"",ROUND('[1]Neprofi'!U10/D8*100,2))</f>
        <v>100</v>
      </c>
      <c r="J8" s="109">
        <f>'[1]Neprofi'!V10</f>
        <v>13</v>
      </c>
      <c r="K8" s="112">
        <f>IF('[1]Neprofi'!U10=0,"",ROUND(J8/'[1]Neprofi'!U10*100,2))</f>
        <v>0.49</v>
      </c>
      <c r="L8" s="112">
        <f>IF(C8=0,"",ROUND('[1]Neprofi'!EY10/C8*1000,2))</f>
        <v>33.85</v>
      </c>
      <c r="M8" s="112">
        <f>IF(C8=0,"",ROUND('[1]Neprofi'!T10/C8*1000,2))</f>
        <v>0</v>
      </c>
      <c r="N8" s="111">
        <f>IF(D8=0,"",ROUND(Y8/D8,2))</f>
        <v>0.23</v>
      </c>
      <c r="O8" s="110">
        <f>'[1]Neprofi'!AA10</f>
        <v>50</v>
      </c>
      <c r="P8" s="111">
        <f>IF(C8=0,"",ROUND(O8/C8*100,2))</f>
        <v>13.02</v>
      </c>
      <c r="Q8" s="110">
        <f>'[1]Neprofi'!AB10</f>
        <v>23</v>
      </c>
      <c r="R8" s="111">
        <f>IF(O8=0,"",ROUND(Q8/O8*100,2))</f>
        <v>46</v>
      </c>
      <c r="S8" s="110">
        <f>'[1]Neprofi'!AC10</f>
        <v>544</v>
      </c>
      <c r="T8" s="111">
        <f>IF(S8=0,"",ROUND('[1]Neprofi'!AD10/S8*100,2))</f>
        <v>100</v>
      </c>
      <c r="U8" s="111">
        <f>IF(S8=0,"",ROUND('[1]Neprofi'!AI10/S8*100,2))</f>
        <v>0</v>
      </c>
      <c r="V8" s="111">
        <f>IF('[1]Neprofi'!AD10=0,"",ROUND('[1]Neprofi'!AF10/'[1]Neprofi'!AD10*100,2))</f>
        <v>28.86</v>
      </c>
      <c r="W8" s="111">
        <f>IF('[1]Neprofi'!AD10=0,"",ROUND(SUM('[1]Neprofi'!AG10+'[1]Neprofi'!AH10)/'[1]Neprofi'!AD10*100,2))</f>
        <v>0</v>
      </c>
      <c r="X8" s="111">
        <f>IF(C8=0,"",ROUND(S8/C8,2))</f>
        <v>1.42</v>
      </c>
      <c r="Y8" s="110">
        <f>'[1]Neprofi'!AK10</f>
        <v>610</v>
      </c>
      <c r="Z8" s="111">
        <f>IF(C8=0,"",ROUND(Y8/C8,2))</f>
        <v>1.59</v>
      </c>
      <c r="AA8" s="111">
        <f>IF(O8=0,"",ROUND(Y8/O8,2))</f>
        <v>12.2</v>
      </c>
      <c r="AB8" s="139">
        <f>IF(Y8=0,"",ROUND('[1]Neprofi'!AZ10/Y8*100,2))</f>
        <v>0</v>
      </c>
      <c r="AC8" s="139">
        <f>IF(Y8=0,"",ROUND('[1]Neprofi'!BA10/Y8*100,2))</f>
        <v>0</v>
      </c>
      <c r="AD8" s="110">
        <f>SUM('[1]Neprofi'!AL10+'[1]Neprofi'!AM10)</f>
        <v>390</v>
      </c>
      <c r="AE8" s="111">
        <f>IF(AD8=0,"",ROUND('[1]Neprofi'!AL10/AD8*100,2))</f>
        <v>42.05</v>
      </c>
      <c r="AF8" s="110">
        <f>SUM('[1]Neprofi'!AN10+'[1]Neprofi'!AO10)</f>
        <v>220</v>
      </c>
      <c r="AG8" s="111">
        <f>IF(Q8=0,"",ROUND(AF8/Q8,2))</f>
        <v>9.57</v>
      </c>
      <c r="AH8" s="111">
        <f>IF(AF8=0,"",ROUND('[1]Neprofi'!AN10/AF8*100,2))</f>
        <v>45</v>
      </c>
      <c r="AI8" s="110">
        <f>'[1]Neprofi'!AP10</f>
        <v>0</v>
      </c>
      <c r="AJ8" s="111">
        <f>IF(Y8=0,"",ROUND(AI8/Y8*100,2))</f>
        <v>0</v>
      </c>
      <c r="AK8" s="110">
        <f>'[1]Neprofi'!BD10</f>
        <v>0</v>
      </c>
      <c r="AL8" s="110">
        <f>'[1]Neprofi'!BF10</f>
        <v>8</v>
      </c>
      <c r="AM8" s="110">
        <f>'[1]Neprofi'!BL10</f>
        <v>0</v>
      </c>
      <c r="AN8" s="110">
        <f>'[1]Neprofi'!BO10</f>
        <v>0</v>
      </c>
      <c r="AO8" s="110">
        <f>'[1]Neprofi'!BP10</f>
        <v>0</v>
      </c>
      <c r="AP8" s="110">
        <f>'[1]Neprofi'!BQ10</f>
        <v>0</v>
      </c>
      <c r="AQ8" s="110">
        <f>'[1]Neprofi'!BR10</f>
        <v>0</v>
      </c>
      <c r="AR8" s="110">
        <f>SUM('[1]Neprofi'!BT10+'[1]Neprofi'!BV10+'[1]Neprofi'!BX10)</f>
        <v>0</v>
      </c>
      <c r="AS8" s="111">
        <f>IF(C8=0,"",ROUND('[1]Neprofi'!CB10/(C8/1000),2))</f>
        <v>26.04</v>
      </c>
      <c r="AT8" s="110">
        <f>'[1]Neprofi'!CD10</f>
        <v>1</v>
      </c>
      <c r="AU8" s="111">
        <f>IF(C8=0,"",ROUND(AT8/(C8/1000),2))</f>
        <v>2.6</v>
      </c>
      <c r="AV8" s="111">
        <f>IF(C8=0,"",ROUND('[1]Neprofi'!CA10/(C8/1000),2))</f>
        <v>156.25</v>
      </c>
      <c r="AW8" s="110">
        <f>'[1]Neprofi'!CG10</f>
        <v>4</v>
      </c>
      <c r="AX8" s="110">
        <f>'[1]Neprofi'!CI10</f>
        <v>1</v>
      </c>
      <c r="AY8" s="110">
        <f>'[1]Neprofi'!CK10</f>
        <v>0</v>
      </c>
      <c r="AZ8" s="110">
        <f>'[1]Neprofi'!CJ10</f>
        <v>0</v>
      </c>
      <c r="BA8" s="110">
        <f>SUM('[1]Neprofi'!CL10+'[1]Neprofi'!CM10)</f>
        <v>0</v>
      </c>
      <c r="BB8" s="139">
        <f>IF(BA8=0,"",ROUND('[1]Neprofi'!CM10/BA8*100,2))</f>
      </c>
      <c r="BC8" s="110">
        <f>SUM('[1]Neprofi'!CN10+'[1]Neprofi'!CO10)</f>
        <v>0</v>
      </c>
      <c r="BD8" s="110">
        <f>'[1]Neprofi'!CP10</f>
        <v>0</v>
      </c>
      <c r="BE8" s="110">
        <f>'[1]Neprofi'!CQ10</f>
        <v>0</v>
      </c>
      <c r="BF8" s="110">
        <f>SUM('[1]Neprofi'!CR10+'[1]Neprofi'!CS10)</f>
        <v>0</v>
      </c>
      <c r="BG8" s="110">
        <f>'[1]Neprofi'!CT10</f>
        <v>0</v>
      </c>
      <c r="BH8" s="110">
        <f>'[1]Neprofi'!CV10</f>
        <v>0</v>
      </c>
      <c r="BI8" s="113">
        <f>IF(C8=0,"",ROUND('[1]Neprofi'!EX10/C8,2))</f>
        <v>5.21</v>
      </c>
      <c r="BJ8" s="113">
        <f>IF(Y8=0,"",ROUND('[1]Neprofi'!EX10/Y8,2))</f>
        <v>3.28</v>
      </c>
      <c r="BK8" s="112">
        <f>IF('[1]Neprofi'!EX10=0,"",ROUND('[1]Neprofi'!EH10/'[1]Neprofi'!EX10*100,2))</f>
        <v>0</v>
      </c>
      <c r="BL8" s="112">
        <f>IF('[1]Neprofi'!EX10=0,"",ROUND('[1]Neprofi'!EI10/'[1]Neprofi'!EX10*100,2))</f>
        <v>0</v>
      </c>
      <c r="BM8" s="140">
        <f>'[1]Neprofi'!CX10</f>
        <v>0</v>
      </c>
      <c r="BN8" s="141">
        <f>IF(C8=0,"",ROUND(BM8/(C8/1000),2))</f>
        <v>0</v>
      </c>
      <c r="BO8" s="141">
        <f>IF(O8=0,"",ROUND(BM8/(O8/1000),2))</f>
        <v>0</v>
      </c>
      <c r="BP8" s="142">
        <f>IF(S8=0,"",ROUND(BM8/(S8/1000),2))</f>
        <v>0</v>
      </c>
    </row>
    <row r="9" spans="1:68" s="138" customFormat="1" ht="12.75">
      <c r="A9" s="392">
        <f>'[1]Neprofi'!A11</f>
        <v>2</v>
      </c>
      <c r="B9" s="144" t="str">
        <f>IF('[1]Neprofi'!B11="","",CONCATENATE('[1]Neprofi'!B11))</f>
        <v>Bílčice</v>
      </c>
      <c r="C9" s="116">
        <f>'[1]Neprofi'!D11</f>
        <v>231</v>
      </c>
      <c r="D9" s="117">
        <f>'[1]Neprofi'!H11</f>
        <v>2039</v>
      </c>
      <c r="E9" s="118">
        <f aca="true" t="shared" si="0" ref="E9:E67">IF(C9=0,"",ROUND(D9/C9*1000,2))</f>
        <v>8826.84</v>
      </c>
      <c r="F9" s="118">
        <f>IF(D9=0,"",ROUND('[1]Neprofi'!I11/D9*100,2))</f>
        <v>22.66</v>
      </c>
      <c r="G9" s="118">
        <f>IF(D9=0,"",ROUND('[1]Neprofi'!J11/D9*100,2))</f>
        <v>77.19</v>
      </c>
      <c r="H9" s="116">
        <f>'[1]Neprofi'!R11</f>
        <v>1</v>
      </c>
      <c r="I9" s="119">
        <f>IF(D9=0,"",ROUND('[1]Neprofi'!U11/D9*100,2))</f>
        <v>100</v>
      </c>
      <c r="J9" s="116">
        <f>'[1]Neprofi'!V11</f>
        <v>22</v>
      </c>
      <c r="K9" s="119">
        <f>IF('[1]Neprofi'!U11=0,"",ROUND(J9/'[1]Neprofi'!U11*100,2))</f>
        <v>1.08</v>
      </c>
      <c r="L9" s="119">
        <f>IF(C9=0,"",ROUND('[1]Neprofi'!EY11/C9*1000,2))</f>
        <v>95.24</v>
      </c>
      <c r="M9" s="119">
        <f>IF(C9=0,"",ROUND('[1]Neprofi'!T11/C9*1000,2))</f>
        <v>0</v>
      </c>
      <c r="N9" s="118">
        <f aca="true" t="shared" si="1" ref="N9:N67">IF(D9=0,"",ROUND(Y9/D9,2))</f>
        <v>1.09</v>
      </c>
      <c r="O9" s="117">
        <f>'[1]Neprofi'!AA11</f>
        <v>27</v>
      </c>
      <c r="P9" s="118">
        <f aca="true" t="shared" si="2" ref="P9:P67">IF(C9=0,"",ROUND(O9/C9*100,2))</f>
        <v>11.69</v>
      </c>
      <c r="Q9" s="117">
        <f>'[1]Neprofi'!AB11</f>
        <v>10</v>
      </c>
      <c r="R9" s="118">
        <f aca="true" t="shared" si="3" ref="R9:R67">IF(O9=0,"",ROUND(Q9/O9*100,2))</f>
        <v>37.04</v>
      </c>
      <c r="S9" s="117">
        <f>'[1]Neprofi'!AC11</f>
        <v>416</v>
      </c>
      <c r="T9" s="118">
        <f>IF(S9=0,"",ROUND('[1]Neprofi'!AD11/S9*100,2))</f>
        <v>100</v>
      </c>
      <c r="U9" s="118">
        <f>IF(S9=0,"",ROUND('[1]Neprofi'!AI11/S9*100,2))</f>
        <v>0</v>
      </c>
      <c r="V9" s="118">
        <f>IF('[1]Neprofi'!AD11=0,"",ROUND('[1]Neprofi'!AF11/'[1]Neprofi'!AD11*100,2))</f>
        <v>0</v>
      </c>
      <c r="W9" s="118">
        <f>IF('[1]Neprofi'!AD11=0,"",ROUND(SUM('[1]Neprofi'!AG11+'[1]Neprofi'!AH11)/'[1]Neprofi'!AD11*100,2))</f>
        <v>0</v>
      </c>
      <c r="X9" s="118">
        <f aca="true" t="shared" si="4" ref="X9:X67">IF(C9=0,"",ROUND(S9/C9,2))</f>
        <v>1.8</v>
      </c>
      <c r="Y9" s="117">
        <f>'[1]Neprofi'!AK11</f>
        <v>2222</v>
      </c>
      <c r="Z9" s="118">
        <f aca="true" t="shared" si="5" ref="Z9:Z67">IF(C9=0,"",ROUND(Y9/C9,2))</f>
        <v>9.62</v>
      </c>
      <c r="AA9" s="118">
        <f aca="true" t="shared" si="6" ref="AA9:AA67">IF(O9=0,"",ROUND(Y9/O9,2))</f>
        <v>82.3</v>
      </c>
      <c r="AB9" s="145">
        <f>IF(Y9=0,"",ROUND('[1]Neprofi'!AZ11/Y9*100,2))</f>
        <v>0</v>
      </c>
      <c r="AC9" s="145">
        <f>IF(Y9=0,"",ROUND('[1]Neprofi'!BA11/Y9*100,2))</f>
        <v>0</v>
      </c>
      <c r="AD9" s="117">
        <f>SUM('[1]Neprofi'!AL11+'[1]Neprofi'!AM11)</f>
        <v>1544</v>
      </c>
      <c r="AE9" s="118">
        <f>IF(AD9=0,"",ROUND('[1]Neprofi'!AL11/AD9*100,2))</f>
        <v>9.13</v>
      </c>
      <c r="AF9" s="117">
        <f>SUM('[1]Neprofi'!AN11+'[1]Neprofi'!AO11)</f>
        <v>541</v>
      </c>
      <c r="AG9" s="118">
        <f aca="true" t="shared" si="7" ref="AG9:AG67">IF(Q9=0,"",ROUND(AF9/Q9,2))</f>
        <v>54.1</v>
      </c>
      <c r="AH9" s="118">
        <f>IF(AF9=0,"",ROUND('[1]Neprofi'!AN11/AF9*100,2))</f>
        <v>15.71</v>
      </c>
      <c r="AI9" s="117">
        <f>'[1]Neprofi'!AP11</f>
        <v>137</v>
      </c>
      <c r="AJ9" s="118">
        <f aca="true" t="shared" si="8" ref="AJ9:AJ67">IF(Y9=0,"",ROUND(AI9/Y9*100,2))</f>
        <v>6.17</v>
      </c>
      <c r="AK9" s="117">
        <f>'[1]Neprofi'!BD11</f>
        <v>0</v>
      </c>
      <c r="AL9" s="117">
        <f>'[1]Neprofi'!BF11</f>
        <v>0</v>
      </c>
      <c r="AM9" s="117">
        <f>'[1]Neprofi'!BL11</f>
        <v>0</v>
      </c>
      <c r="AN9" s="117">
        <f>'[1]Neprofi'!BO11</f>
        <v>0</v>
      </c>
      <c r="AO9" s="117">
        <f>'[1]Neprofi'!BP11</f>
        <v>0</v>
      </c>
      <c r="AP9" s="117">
        <f>'[1]Neprofi'!BQ11</f>
        <v>0</v>
      </c>
      <c r="AQ9" s="117">
        <f>'[1]Neprofi'!BR11</f>
        <v>0</v>
      </c>
      <c r="AR9" s="117">
        <f>SUM('[1]Neprofi'!BT11+'[1]Neprofi'!BV11+'[1]Neprofi'!BX11)</f>
        <v>0</v>
      </c>
      <c r="AS9" s="118">
        <f>IF(C9=0,"",ROUND('[1]Neprofi'!CB11/(C9/1000),2))</f>
        <v>4.33</v>
      </c>
      <c r="AT9" s="117">
        <f>'[1]Neprofi'!CD11</f>
        <v>0</v>
      </c>
      <c r="AU9" s="118">
        <f aca="true" t="shared" si="9" ref="AU9:AU67">IF(C9=0,"",ROUND(AT9/(C9/1000),2))</f>
        <v>0</v>
      </c>
      <c r="AV9" s="118">
        <f>IF(C9=0,"",ROUND('[1]Neprofi'!CA11/(C9/1000),2))</f>
        <v>129.87</v>
      </c>
      <c r="AW9" s="117">
        <f>'[1]Neprofi'!CG11</f>
        <v>2</v>
      </c>
      <c r="AX9" s="117">
        <f>'[1]Neprofi'!CI11</f>
        <v>0</v>
      </c>
      <c r="AY9" s="117">
        <f>'[1]Neprofi'!CK11</f>
        <v>0</v>
      </c>
      <c r="AZ9" s="117">
        <f>'[1]Neprofi'!CJ11</f>
        <v>0</v>
      </c>
      <c r="BA9" s="117">
        <f>SUM('[1]Neprofi'!CL11+'[1]Neprofi'!CM11)</f>
        <v>0</v>
      </c>
      <c r="BB9" s="145">
        <f>IF(BA9=0,"",ROUND('[1]Neprofi'!CM11/BA9*100,2))</f>
      </c>
      <c r="BC9" s="117">
        <f>SUM('[1]Neprofi'!CN11+'[1]Neprofi'!CO11)</f>
        <v>0</v>
      </c>
      <c r="BD9" s="117">
        <f>'[1]Neprofi'!CP11</f>
        <v>0</v>
      </c>
      <c r="BE9" s="117">
        <f>'[1]Neprofi'!CQ11</f>
        <v>0</v>
      </c>
      <c r="BF9" s="117">
        <f>SUM('[1]Neprofi'!CR11+'[1]Neprofi'!CS11)</f>
        <v>0</v>
      </c>
      <c r="BG9" s="117">
        <f>'[1]Neprofi'!CT11</f>
        <v>0</v>
      </c>
      <c r="BH9" s="117">
        <f>'[1]Neprofi'!CV11</f>
        <v>0</v>
      </c>
      <c r="BI9" s="146">
        <f>IF(C9=0,"",ROUND('[1]Neprofi'!EX11/C9,2))</f>
        <v>12.99</v>
      </c>
      <c r="BJ9" s="146">
        <f>IF(Y9=0,"",ROUND('[1]Neprofi'!EX11/Y9,2))</f>
        <v>1.35</v>
      </c>
      <c r="BK9" s="119">
        <f>IF('[1]Neprofi'!EX11=0,"",ROUND('[1]Neprofi'!EH11/'[1]Neprofi'!EX11*100,2))</f>
        <v>0</v>
      </c>
      <c r="BL9" s="119">
        <f>IF('[1]Neprofi'!EX11=0,"",ROUND('[1]Neprofi'!EI11/'[1]Neprofi'!EX11*100,2))</f>
        <v>0</v>
      </c>
      <c r="BM9" s="147">
        <f>'[1]Neprofi'!CX11</f>
        <v>0</v>
      </c>
      <c r="BN9" s="148">
        <f aca="true" t="shared" si="10" ref="BN9:BN67">IF(C9=0,"",ROUND(BM9/(C9/1000),2))</f>
        <v>0</v>
      </c>
      <c r="BO9" s="148">
        <f aca="true" t="shared" si="11" ref="BO9:BO67">IF(O9=0,"",ROUND(BM9/(O9/1000),2))</f>
        <v>0</v>
      </c>
      <c r="BP9" s="149">
        <f aca="true" t="shared" si="12" ref="BP9:BP67">IF(S9=0,"",ROUND(BM9/(S9/1000),2))</f>
        <v>0</v>
      </c>
    </row>
    <row r="10" spans="1:68" s="138" customFormat="1" ht="12.75">
      <c r="A10" s="392">
        <f>'[1]Neprofi'!A12</f>
        <v>3</v>
      </c>
      <c r="B10" s="144" t="str">
        <f>IF('[1]Neprofi'!B12="","",CONCATENATE('[1]Neprofi'!B12))</f>
        <v>Bohušov</v>
      </c>
      <c r="C10" s="116">
        <f>'[1]Neprofi'!D12</f>
        <v>420</v>
      </c>
      <c r="D10" s="117">
        <f>'[1]Neprofi'!H12</f>
        <v>2490</v>
      </c>
      <c r="E10" s="118">
        <f t="shared" si="0"/>
        <v>5928.57</v>
      </c>
      <c r="F10" s="118">
        <f>IF(D10=0,"",ROUND('[1]Neprofi'!I12/D10*100,2))</f>
        <v>21.45</v>
      </c>
      <c r="G10" s="118">
        <f>IF(D10=0,"",ROUND('[1]Neprofi'!J12/D10*100,2))</f>
        <v>75.7</v>
      </c>
      <c r="H10" s="116">
        <f>'[1]Neprofi'!R12</f>
        <v>0</v>
      </c>
      <c r="I10" s="119">
        <f>IF(D10=0,"",ROUND('[1]Neprofi'!U12/D10*100,2))</f>
        <v>0</v>
      </c>
      <c r="J10" s="116">
        <f>'[1]Neprofi'!V12</f>
        <v>0</v>
      </c>
      <c r="K10" s="119">
        <f>IF('[1]Neprofi'!U12=0,"",ROUND(J10/'[1]Neprofi'!U12*100,2))</f>
      </c>
      <c r="L10" s="119">
        <f>IF(C10=0,"",ROUND('[1]Neprofi'!EY12/C10*1000,2))</f>
        <v>0</v>
      </c>
      <c r="M10" s="119">
        <f>IF(C10=0,"",ROUND('[1]Neprofi'!T12/C10*1000,2))</f>
        <v>0</v>
      </c>
      <c r="N10" s="118">
        <f t="shared" si="1"/>
        <v>0</v>
      </c>
      <c r="O10" s="117">
        <f>'[1]Neprofi'!AA12</f>
        <v>0</v>
      </c>
      <c r="P10" s="118">
        <f t="shared" si="2"/>
        <v>0</v>
      </c>
      <c r="Q10" s="117">
        <f>'[1]Neprofi'!AB12</f>
        <v>0</v>
      </c>
      <c r="R10" s="118">
        <f t="shared" si="3"/>
      </c>
      <c r="S10" s="117">
        <f>'[1]Neprofi'!AC12</f>
        <v>0</v>
      </c>
      <c r="T10" s="118">
        <f>IF(S10=0,"",ROUND('[1]Neprofi'!AD12/S10*100,2))</f>
      </c>
      <c r="U10" s="118">
        <f>IF(S10=0,"",ROUND('[1]Neprofi'!AI12/S10*100,2))</f>
      </c>
      <c r="V10" s="118">
        <f>IF('[1]Neprofi'!AD12=0,"",ROUND('[1]Neprofi'!AF12/'[1]Neprofi'!AD12*100,2))</f>
      </c>
      <c r="W10" s="118">
        <f>IF('[1]Neprofi'!AD12=0,"",ROUND(SUM('[1]Neprofi'!AG12+'[1]Neprofi'!AH12)/'[1]Neprofi'!AD12*100,2))</f>
      </c>
      <c r="X10" s="118">
        <f t="shared" si="4"/>
        <v>0</v>
      </c>
      <c r="Y10" s="117">
        <f>'[1]Neprofi'!AK12</f>
        <v>0</v>
      </c>
      <c r="Z10" s="118">
        <f t="shared" si="5"/>
        <v>0</v>
      </c>
      <c r="AA10" s="118">
        <f t="shared" si="6"/>
      </c>
      <c r="AB10" s="145">
        <f>IF(Y10=0,"",ROUND('[1]Neprofi'!AZ12/Y10*100,2))</f>
      </c>
      <c r="AC10" s="145">
        <f>IF(Y10=0,"",ROUND('[1]Neprofi'!BA12/Y10*100,2))</f>
      </c>
      <c r="AD10" s="117">
        <f>SUM('[1]Neprofi'!AL12+'[1]Neprofi'!AM12)</f>
        <v>0</v>
      </c>
      <c r="AE10" s="118">
        <f>IF(AD10=0,"",ROUND('[1]Neprofi'!AL12/AD10*100,2))</f>
      </c>
      <c r="AF10" s="117">
        <f>SUM('[1]Neprofi'!AN12+'[1]Neprofi'!AO12)</f>
        <v>0</v>
      </c>
      <c r="AG10" s="118">
        <f t="shared" si="7"/>
      </c>
      <c r="AH10" s="118">
        <f>IF(AF10=0,"",ROUND('[1]Neprofi'!AN12/AF10*100,2))</f>
      </c>
      <c r="AI10" s="117">
        <f>'[1]Neprofi'!AP12</f>
        <v>0</v>
      </c>
      <c r="AJ10" s="118">
        <f t="shared" si="8"/>
      </c>
      <c r="AK10" s="117">
        <f>'[1]Neprofi'!BD12</f>
        <v>0</v>
      </c>
      <c r="AL10" s="117">
        <f>'[1]Neprofi'!BF12</f>
        <v>0</v>
      </c>
      <c r="AM10" s="117">
        <f>'[1]Neprofi'!BL12</f>
        <v>0</v>
      </c>
      <c r="AN10" s="117">
        <f>'[1]Neprofi'!BO12</f>
        <v>0</v>
      </c>
      <c r="AO10" s="117">
        <f>'[1]Neprofi'!BP12</f>
        <v>0</v>
      </c>
      <c r="AP10" s="117">
        <f>'[1]Neprofi'!BQ12</f>
        <v>0</v>
      </c>
      <c r="AQ10" s="117">
        <f>'[1]Neprofi'!BR12</f>
        <v>0</v>
      </c>
      <c r="AR10" s="117">
        <f>SUM('[1]Neprofi'!BT12+'[1]Neprofi'!BV12+'[1]Neprofi'!BX12)</f>
        <v>0</v>
      </c>
      <c r="AS10" s="118">
        <f>IF(C10=0,"",ROUND('[1]Neprofi'!CB12/(C10/1000),2))</f>
        <v>0</v>
      </c>
      <c r="AT10" s="117">
        <f>'[1]Neprofi'!CD12</f>
        <v>0</v>
      </c>
      <c r="AU10" s="118">
        <f t="shared" si="9"/>
        <v>0</v>
      </c>
      <c r="AV10" s="118">
        <f>IF(C10=0,"",ROUND('[1]Neprofi'!CA12/(C10/1000),2))</f>
        <v>0</v>
      </c>
      <c r="AW10" s="117">
        <f>'[1]Neprofi'!CG12</f>
        <v>0</v>
      </c>
      <c r="AX10" s="117">
        <f>'[1]Neprofi'!CI12</f>
        <v>0</v>
      </c>
      <c r="AY10" s="117">
        <f>'[1]Neprofi'!CK12</f>
        <v>0</v>
      </c>
      <c r="AZ10" s="117">
        <f>'[1]Neprofi'!CJ12</f>
        <v>0</v>
      </c>
      <c r="BA10" s="117">
        <f>SUM('[1]Neprofi'!CL12+'[1]Neprofi'!CM12)</f>
        <v>0</v>
      </c>
      <c r="BB10" s="145">
        <f>IF(BA10=0,"",ROUND('[1]Neprofi'!CM12/BA10*100,2))</f>
      </c>
      <c r="BC10" s="117">
        <f>SUM('[1]Neprofi'!CN12+'[1]Neprofi'!CO12)</f>
        <v>0</v>
      </c>
      <c r="BD10" s="117">
        <f>'[1]Neprofi'!CP12</f>
        <v>0</v>
      </c>
      <c r="BE10" s="117">
        <f>'[1]Neprofi'!CQ12</f>
        <v>0</v>
      </c>
      <c r="BF10" s="117">
        <f>SUM('[1]Neprofi'!CR12+'[1]Neprofi'!CS12)</f>
        <v>0</v>
      </c>
      <c r="BG10" s="117">
        <f>'[1]Neprofi'!CT12</f>
        <v>0</v>
      </c>
      <c r="BH10" s="117">
        <f>'[1]Neprofi'!CV12</f>
        <v>0</v>
      </c>
      <c r="BI10" s="146">
        <f>IF(C10=0,"",ROUND('[1]Neprofi'!EX12/C10,2))</f>
        <v>0</v>
      </c>
      <c r="BJ10" s="146">
        <f>IF(Y10=0,"",ROUND('[1]Neprofi'!EX12/Y10,2))</f>
      </c>
      <c r="BK10" s="119">
        <f>IF('[1]Neprofi'!EX12=0,"",ROUND('[1]Neprofi'!EH12/'[1]Neprofi'!EX12*100,2))</f>
      </c>
      <c r="BL10" s="119">
        <f>IF('[1]Neprofi'!EX12=0,"",ROUND('[1]Neprofi'!EI12/'[1]Neprofi'!EX12*100,2))</f>
      </c>
      <c r="BM10" s="147">
        <f>'[1]Neprofi'!CX12</f>
        <v>0</v>
      </c>
      <c r="BN10" s="148">
        <f t="shared" si="10"/>
        <v>0</v>
      </c>
      <c r="BO10" s="148">
        <f t="shared" si="11"/>
      </c>
      <c r="BP10" s="149">
        <f t="shared" si="12"/>
      </c>
    </row>
    <row r="11" spans="1:68" s="138" customFormat="1" ht="12.75">
      <c r="A11" s="392">
        <f>'[1]Neprofi'!A13</f>
        <v>4</v>
      </c>
      <c r="B11" s="144" t="str">
        <f>IF('[1]Neprofi'!B13="","",CONCATENATE('[1]Neprofi'!B13))</f>
        <v>Brantice</v>
      </c>
      <c r="C11" s="116">
        <f>'[1]Neprofi'!D13</f>
        <v>1384</v>
      </c>
      <c r="D11" s="117">
        <f>'[1]Neprofi'!H13</f>
        <v>2056</v>
      </c>
      <c r="E11" s="118">
        <f t="shared" si="0"/>
        <v>1485.55</v>
      </c>
      <c r="F11" s="118">
        <f>IF(D11=0,"",ROUND('[1]Neprofi'!I13/D11*100,2))</f>
        <v>15.42</v>
      </c>
      <c r="G11" s="118">
        <f>IF(D11=0,"",ROUND('[1]Neprofi'!J13/D11*100,2))</f>
        <v>84.48</v>
      </c>
      <c r="H11" s="116">
        <f>'[1]Neprofi'!R13</f>
        <v>0</v>
      </c>
      <c r="I11" s="119">
        <f>IF(D11=0,"",ROUND('[1]Neprofi'!U13/D11*100,2))</f>
        <v>100</v>
      </c>
      <c r="J11" s="116">
        <f>'[1]Neprofi'!V13</f>
        <v>32</v>
      </c>
      <c r="K11" s="119">
        <f>IF('[1]Neprofi'!U13=0,"",ROUND(J11/'[1]Neprofi'!U13*100,2))</f>
        <v>1.56</v>
      </c>
      <c r="L11" s="119">
        <f>IF(C11=0,"",ROUND('[1]Neprofi'!EY13/C11*1000,2))</f>
        <v>23.12</v>
      </c>
      <c r="M11" s="119">
        <f>IF(C11=0,"",ROUND('[1]Neprofi'!T13/C11*1000,2))</f>
        <v>0</v>
      </c>
      <c r="N11" s="118">
        <f t="shared" si="1"/>
        <v>0.79</v>
      </c>
      <c r="O11" s="117">
        <f>'[1]Neprofi'!AA13</f>
        <v>24</v>
      </c>
      <c r="P11" s="118">
        <f t="shared" si="2"/>
        <v>1.73</v>
      </c>
      <c r="Q11" s="117">
        <f>'[1]Neprofi'!AB13</f>
        <v>4</v>
      </c>
      <c r="R11" s="118">
        <f t="shared" si="3"/>
        <v>16.67</v>
      </c>
      <c r="S11" s="117">
        <f>'[1]Neprofi'!AC13</f>
        <v>244</v>
      </c>
      <c r="T11" s="118">
        <f>IF(S11=0,"",ROUND('[1]Neprofi'!AD13/S11*100,2))</f>
        <v>100</v>
      </c>
      <c r="U11" s="118">
        <f>IF(S11=0,"",ROUND('[1]Neprofi'!AI13/S11*100,2))</f>
        <v>0</v>
      </c>
      <c r="V11" s="118">
        <f>IF('[1]Neprofi'!AD13=0,"",ROUND('[1]Neprofi'!AF13/'[1]Neprofi'!AD13*100,2))</f>
        <v>11.48</v>
      </c>
      <c r="W11" s="118">
        <f>IF('[1]Neprofi'!AD13=0,"",ROUND(SUM('[1]Neprofi'!AG13+'[1]Neprofi'!AH13)/'[1]Neprofi'!AD13*100,2))</f>
        <v>0</v>
      </c>
      <c r="X11" s="118">
        <f t="shared" si="4"/>
        <v>0.18</v>
      </c>
      <c r="Y11" s="117">
        <f>'[1]Neprofi'!AK13</f>
        <v>1617</v>
      </c>
      <c r="Z11" s="118">
        <f t="shared" si="5"/>
        <v>1.17</v>
      </c>
      <c r="AA11" s="118">
        <f t="shared" si="6"/>
        <v>67.38</v>
      </c>
      <c r="AB11" s="145">
        <f>IF(Y11=0,"",ROUND('[1]Neprofi'!AZ13/Y11*100,2))</f>
        <v>0</v>
      </c>
      <c r="AC11" s="145">
        <f>IF(Y11=0,"",ROUND('[1]Neprofi'!BA13/Y11*100,2))</f>
        <v>0</v>
      </c>
      <c r="AD11" s="117">
        <f>SUM('[1]Neprofi'!AL13+'[1]Neprofi'!AM13)</f>
        <v>1523</v>
      </c>
      <c r="AE11" s="118">
        <f>IF(AD11=0,"",ROUND('[1]Neprofi'!AL13/AD11*100,2))</f>
        <v>9.52</v>
      </c>
      <c r="AF11" s="117">
        <f>SUM('[1]Neprofi'!AN13+'[1]Neprofi'!AO13)</f>
        <v>94</v>
      </c>
      <c r="AG11" s="118">
        <f t="shared" si="7"/>
        <v>23.5</v>
      </c>
      <c r="AH11" s="118">
        <f>IF(AF11=0,"",ROUND('[1]Neprofi'!AN13/AF11*100,2))</f>
        <v>15.96</v>
      </c>
      <c r="AI11" s="117">
        <f>'[1]Neprofi'!AP13</f>
        <v>0</v>
      </c>
      <c r="AJ11" s="118">
        <f t="shared" si="8"/>
        <v>0</v>
      </c>
      <c r="AK11" s="117">
        <f>'[1]Neprofi'!BD13</f>
        <v>0</v>
      </c>
      <c r="AL11" s="117">
        <f>'[1]Neprofi'!BF13</f>
        <v>0</v>
      </c>
      <c r="AM11" s="117">
        <f>'[1]Neprofi'!BL13</f>
        <v>0</v>
      </c>
      <c r="AN11" s="117">
        <f>'[1]Neprofi'!BO13</f>
        <v>0</v>
      </c>
      <c r="AO11" s="117">
        <f>'[1]Neprofi'!BP13</f>
        <v>0</v>
      </c>
      <c r="AP11" s="117">
        <f>'[1]Neprofi'!BQ13</f>
        <v>0</v>
      </c>
      <c r="AQ11" s="117">
        <f>'[1]Neprofi'!BR13</f>
        <v>0</v>
      </c>
      <c r="AR11" s="117">
        <f>SUM('[1]Neprofi'!BT13+'[1]Neprofi'!BV13+'[1]Neprofi'!BX13)</f>
        <v>0</v>
      </c>
      <c r="AS11" s="118">
        <f>IF(C11=0,"",ROUND('[1]Neprofi'!CB13/(C11/1000),2))</f>
        <v>2.89</v>
      </c>
      <c r="AT11" s="117">
        <f>'[1]Neprofi'!CD13</f>
        <v>1</v>
      </c>
      <c r="AU11" s="118">
        <f t="shared" si="9"/>
        <v>0.72</v>
      </c>
      <c r="AV11" s="118">
        <f>IF(C11=0,"",ROUND('[1]Neprofi'!CA13/(C11/1000),2))</f>
        <v>78.03</v>
      </c>
      <c r="AW11" s="117">
        <f>'[1]Neprofi'!CG13</f>
        <v>2</v>
      </c>
      <c r="AX11" s="117">
        <f>'[1]Neprofi'!CI13</f>
        <v>1</v>
      </c>
      <c r="AY11" s="117">
        <f>'[1]Neprofi'!CK13</f>
        <v>0</v>
      </c>
      <c r="AZ11" s="117">
        <f>'[1]Neprofi'!CJ13</f>
        <v>1</v>
      </c>
      <c r="BA11" s="117">
        <f>SUM('[1]Neprofi'!CL13+'[1]Neprofi'!CM13)</f>
        <v>0</v>
      </c>
      <c r="BB11" s="145">
        <f>IF(BA11=0,"",ROUND('[1]Neprofi'!CM13/BA11*100,2))</f>
      </c>
      <c r="BC11" s="117">
        <f>SUM('[1]Neprofi'!CN13+'[1]Neprofi'!CO13)</f>
        <v>0</v>
      </c>
      <c r="BD11" s="117">
        <f>'[1]Neprofi'!CP13</f>
        <v>0</v>
      </c>
      <c r="BE11" s="117">
        <f>'[1]Neprofi'!CQ13</f>
        <v>0</v>
      </c>
      <c r="BF11" s="117">
        <f>SUM('[1]Neprofi'!CR13+'[1]Neprofi'!CS13)</f>
        <v>0</v>
      </c>
      <c r="BG11" s="117">
        <f>'[1]Neprofi'!CT13</f>
        <v>0</v>
      </c>
      <c r="BH11" s="117">
        <f>'[1]Neprofi'!CV13</f>
        <v>0</v>
      </c>
      <c r="BI11" s="146">
        <f>IF(C11=0,"",ROUND('[1]Neprofi'!EX13/C11,2))</f>
        <v>2.89</v>
      </c>
      <c r="BJ11" s="146">
        <f>IF(Y11=0,"",ROUND('[1]Neprofi'!EX13/Y11,2))</f>
        <v>2.47</v>
      </c>
      <c r="BK11" s="119">
        <f>IF('[1]Neprofi'!EX13=0,"",ROUND('[1]Neprofi'!EH13/'[1]Neprofi'!EX13*100,2))</f>
        <v>0</v>
      </c>
      <c r="BL11" s="119">
        <f>IF('[1]Neprofi'!EX13=0,"",ROUND('[1]Neprofi'!EI13/'[1]Neprofi'!EX13*100,2))</f>
        <v>0</v>
      </c>
      <c r="BM11" s="147">
        <f>'[1]Neprofi'!CX13</f>
        <v>0</v>
      </c>
      <c r="BN11" s="148">
        <f t="shared" si="10"/>
        <v>0</v>
      </c>
      <c r="BO11" s="148">
        <f t="shared" si="11"/>
        <v>0</v>
      </c>
      <c r="BP11" s="149">
        <f t="shared" si="12"/>
        <v>0</v>
      </c>
    </row>
    <row r="12" spans="1:68" s="138" customFormat="1" ht="12.75">
      <c r="A12" s="392">
        <f>'[1]Neprofi'!A14</f>
        <v>5</v>
      </c>
      <c r="B12" s="144" t="str">
        <f>IF('[1]Neprofi'!B14="","",CONCATENATE('[1]Neprofi'!B14))</f>
        <v>Dívčí Hrad</v>
      </c>
      <c r="C12" s="116">
        <f>'[1]Neprofi'!D14</f>
        <v>297</v>
      </c>
      <c r="D12" s="117">
        <f>'[1]Neprofi'!H14</f>
        <v>3037</v>
      </c>
      <c r="E12" s="118">
        <f t="shared" si="0"/>
        <v>10225.59</v>
      </c>
      <c r="F12" s="118">
        <f>IF(D12=0,"",ROUND('[1]Neprofi'!I14/D12*100,2))</f>
        <v>20.48</v>
      </c>
      <c r="G12" s="118">
        <f>IF(D12=0,"",ROUND('[1]Neprofi'!J14/D12*100,2))</f>
        <v>79.45</v>
      </c>
      <c r="H12" s="116">
        <f>'[1]Neprofi'!R14</f>
        <v>0</v>
      </c>
      <c r="I12" s="119">
        <f>IF(D12=0,"",ROUND('[1]Neprofi'!U14/D12*100,2))</f>
        <v>100</v>
      </c>
      <c r="J12" s="116">
        <f>'[1]Neprofi'!V14</f>
        <v>18</v>
      </c>
      <c r="K12" s="119">
        <f>IF('[1]Neprofi'!U14=0,"",ROUND(J12/'[1]Neprofi'!U14*100,2))</f>
        <v>0.59</v>
      </c>
      <c r="L12" s="120">
        <f>IF(C12=0,"",ROUND('[1]Neprofi'!EY14/C12*1000,2))</f>
        <v>60.61</v>
      </c>
      <c r="M12" s="120">
        <f>IF(C12=0,"",ROUND('[1]Neprofi'!T14/C12*1000,2))</f>
        <v>0</v>
      </c>
      <c r="N12" s="118">
        <f t="shared" si="1"/>
        <v>0.1</v>
      </c>
      <c r="O12" s="117">
        <f>'[1]Neprofi'!AA14</f>
        <v>13</v>
      </c>
      <c r="P12" s="118">
        <f t="shared" si="2"/>
        <v>4.38</v>
      </c>
      <c r="Q12" s="117">
        <f>'[1]Neprofi'!AB14</f>
        <v>0</v>
      </c>
      <c r="R12" s="118">
        <f t="shared" si="3"/>
        <v>0</v>
      </c>
      <c r="S12" s="117">
        <f>'[1]Neprofi'!AC14</f>
        <v>70</v>
      </c>
      <c r="T12" s="118">
        <f>IF(S12=0,"",ROUND('[1]Neprofi'!AD14/S12*100,2))</f>
        <v>100</v>
      </c>
      <c r="U12" s="118">
        <f>IF(S12=0,"",ROUND('[1]Neprofi'!AI14/S12*100,2))</f>
        <v>0</v>
      </c>
      <c r="V12" s="118">
        <f>IF('[1]Neprofi'!AD14=0,"",ROUND('[1]Neprofi'!AF14/'[1]Neprofi'!AD14*100,2))</f>
        <v>22.86</v>
      </c>
      <c r="W12" s="118">
        <f>IF('[1]Neprofi'!AD14=0,"",ROUND(SUM('[1]Neprofi'!AG14+'[1]Neprofi'!AH14)/'[1]Neprofi'!AD14*100,2))</f>
        <v>0</v>
      </c>
      <c r="X12" s="118">
        <f t="shared" si="4"/>
        <v>0.24</v>
      </c>
      <c r="Y12" s="117">
        <f>'[1]Neprofi'!AK14</f>
        <v>303</v>
      </c>
      <c r="Z12" s="118">
        <f t="shared" si="5"/>
        <v>1.02</v>
      </c>
      <c r="AA12" s="118">
        <f t="shared" si="6"/>
        <v>23.31</v>
      </c>
      <c r="AB12" s="145">
        <f>IF(Y12=0,"",ROUND('[1]Neprofi'!AZ14/Y12*100,2))</f>
        <v>0</v>
      </c>
      <c r="AC12" s="145">
        <f>IF(Y12=0,"",ROUND('[1]Neprofi'!BA14/Y12*100,2))</f>
        <v>0</v>
      </c>
      <c r="AD12" s="117">
        <f>SUM('[1]Neprofi'!AL14+'[1]Neprofi'!AM14)</f>
        <v>303</v>
      </c>
      <c r="AE12" s="118">
        <f>IF(AD12=0,"",ROUND('[1]Neprofi'!AL14/AD12*100,2))</f>
        <v>24.09</v>
      </c>
      <c r="AF12" s="117">
        <f>SUM('[1]Neprofi'!AN14+'[1]Neprofi'!AO14)</f>
        <v>0</v>
      </c>
      <c r="AG12" s="118">
        <f t="shared" si="7"/>
      </c>
      <c r="AH12" s="118">
        <f>IF(AF12=0,"",ROUND('[1]Neprofi'!AN14/AF12*100,2))</f>
      </c>
      <c r="AI12" s="117">
        <f>'[1]Neprofi'!AP14</f>
        <v>0</v>
      </c>
      <c r="AJ12" s="118">
        <f t="shared" si="8"/>
        <v>0</v>
      </c>
      <c r="AK12" s="117">
        <f>'[1]Neprofi'!BD14</f>
        <v>0</v>
      </c>
      <c r="AL12" s="117">
        <f>'[1]Neprofi'!BF14</f>
        <v>0</v>
      </c>
      <c r="AM12" s="117">
        <f>'[1]Neprofi'!BL14</f>
        <v>0</v>
      </c>
      <c r="AN12" s="117">
        <f>'[1]Neprofi'!BO14</f>
        <v>0</v>
      </c>
      <c r="AO12" s="117">
        <f>'[1]Neprofi'!BP14</f>
        <v>0</v>
      </c>
      <c r="AP12" s="117">
        <f>'[1]Neprofi'!BQ14</f>
        <v>0</v>
      </c>
      <c r="AQ12" s="117">
        <f>'[1]Neprofi'!BR14</f>
        <v>0</v>
      </c>
      <c r="AR12" s="117">
        <f>SUM('[1]Neprofi'!BT14+'[1]Neprofi'!BV14+'[1]Neprofi'!BX14)</f>
        <v>0</v>
      </c>
      <c r="AS12" s="118">
        <f>IF(C12=0,"",ROUND('[1]Neprofi'!CB14/(C12/1000),2))</f>
        <v>26.94</v>
      </c>
      <c r="AT12" s="117">
        <f>'[1]Neprofi'!CD14</f>
        <v>2</v>
      </c>
      <c r="AU12" s="118">
        <f t="shared" si="9"/>
        <v>6.73</v>
      </c>
      <c r="AV12" s="118">
        <f>IF(C12=0,"",ROUND('[1]Neprofi'!CA14/(C12/1000),2))</f>
        <v>67.34</v>
      </c>
      <c r="AW12" s="117">
        <f>'[1]Neprofi'!CG14</f>
        <v>2</v>
      </c>
      <c r="AX12" s="117">
        <f>'[1]Neprofi'!CI14</f>
        <v>0</v>
      </c>
      <c r="AY12" s="117">
        <f>'[1]Neprofi'!CK14</f>
        <v>0</v>
      </c>
      <c r="AZ12" s="117">
        <f>'[1]Neprofi'!CJ14</f>
        <v>0</v>
      </c>
      <c r="BA12" s="117">
        <f>SUM('[1]Neprofi'!CL14+'[1]Neprofi'!CM14)</f>
        <v>0</v>
      </c>
      <c r="BB12" s="145">
        <f>IF(BA12=0,"",ROUND('[1]Neprofi'!CM14/BA12*100,2))</f>
      </c>
      <c r="BC12" s="117">
        <f>SUM('[1]Neprofi'!CN14+'[1]Neprofi'!CO14)</f>
        <v>0</v>
      </c>
      <c r="BD12" s="117">
        <f>'[1]Neprofi'!CP14</f>
        <v>0</v>
      </c>
      <c r="BE12" s="117">
        <f>'[1]Neprofi'!CQ14</f>
        <v>0</v>
      </c>
      <c r="BF12" s="117">
        <f>SUM('[1]Neprofi'!CR14+'[1]Neprofi'!CS14)</f>
        <v>0</v>
      </c>
      <c r="BG12" s="117">
        <f>'[1]Neprofi'!CT14</f>
        <v>0</v>
      </c>
      <c r="BH12" s="117">
        <f>'[1]Neprofi'!CV14</f>
        <v>0</v>
      </c>
      <c r="BI12" s="121">
        <f>IF(C12=0,"",ROUND('[1]Neprofi'!EX14/C12,2))</f>
        <v>9.23</v>
      </c>
      <c r="BJ12" s="121">
        <f>IF(Y12=0,"",ROUND('[1]Neprofi'!EX14/Y12,2))</f>
        <v>9.04</v>
      </c>
      <c r="BK12" s="118">
        <f>IF('[1]Neprofi'!EX14=0,"",ROUND('[1]Neprofi'!EH14/'[1]Neprofi'!EX14*100,2))</f>
        <v>0</v>
      </c>
      <c r="BL12" s="118">
        <f>IF('[1]Neprofi'!EX14=0,"",ROUND('[1]Neprofi'!EI14/'[1]Neprofi'!EX14*100,2))</f>
        <v>0</v>
      </c>
      <c r="BM12" s="147">
        <f>'[1]Neprofi'!CX14</f>
        <v>0</v>
      </c>
      <c r="BN12" s="148">
        <f t="shared" si="10"/>
        <v>0</v>
      </c>
      <c r="BO12" s="148">
        <f t="shared" si="11"/>
        <v>0</v>
      </c>
      <c r="BP12" s="149">
        <f t="shared" si="12"/>
        <v>0</v>
      </c>
    </row>
    <row r="13" spans="1:68" s="138" customFormat="1" ht="12.75">
      <c r="A13" s="392">
        <f>'[1]Neprofi'!A15</f>
        <v>6</v>
      </c>
      <c r="B13" s="144" t="str">
        <f>IF('[1]Neprofi'!B15="","",CONCATENATE('[1]Neprofi'!B15))</f>
        <v>Dolní Moravice</v>
      </c>
      <c r="C13" s="116">
        <f>'[1]Neprofi'!D15</f>
        <v>394</v>
      </c>
      <c r="D13" s="117">
        <f>'[1]Neprofi'!H15</f>
        <v>0</v>
      </c>
      <c r="E13" s="118">
        <f t="shared" si="0"/>
        <v>0</v>
      </c>
      <c r="F13" s="118">
        <f>IF(D13=0,"",ROUND('[1]Neprofi'!I15/D13*100,2))</f>
      </c>
      <c r="G13" s="118">
        <f>IF(D13=0,"",ROUND('[1]Neprofi'!J15/D13*100,2))</f>
      </c>
      <c r="H13" s="116">
        <f>'[1]Neprofi'!R15</f>
        <v>0</v>
      </c>
      <c r="I13" s="119">
        <f>IF(D13=0,"",ROUND('[1]Neprofi'!U15/D13*100,2))</f>
      </c>
      <c r="J13" s="116">
        <f>'[1]Neprofi'!V15</f>
        <v>0</v>
      </c>
      <c r="K13" s="119">
        <f>IF('[1]Neprofi'!U15=0,"",ROUND(J13/'[1]Neprofi'!U15*100,2))</f>
      </c>
      <c r="L13" s="119">
        <f>IF(C13=0,"",ROUND('[1]Neprofi'!EY15/C13*1000,2))</f>
        <v>0</v>
      </c>
      <c r="M13" s="119">
        <f>IF(C13=0,"",ROUND('[1]Neprofi'!T15/C13*1000,2))</f>
        <v>0</v>
      </c>
      <c r="N13" s="118">
        <f t="shared" si="1"/>
      </c>
      <c r="O13" s="117">
        <f>'[1]Neprofi'!AA15</f>
        <v>0</v>
      </c>
      <c r="P13" s="118">
        <f t="shared" si="2"/>
        <v>0</v>
      </c>
      <c r="Q13" s="117">
        <f>'[1]Neprofi'!AB15</f>
        <v>0</v>
      </c>
      <c r="R13" s="118">
        <f t="shared" si="3"/>
      </c>
      <c r="S13" s="117">
        <f>'[1]Neprofi'!AC15</f>
        <v>0</v>
      </c>
      <c r="T13" s="118">
        <f>IF(S13=0,"",ROUND('[1]Neprofi'!AD15/S13*100,2))</f>
      </c>
      <c r="U13" s="118">
        <f>IF(S13=0,"",ROUND('[1]Neprofi'!AI15/S13*100,2))</f>
      </c>
      <c r="V13" s="118">
        <f>IF('[1]Neprofi'!AD15=0,"",ROUND('[1]Neprofi'!AF15/'[1]Neprofi'!AD15*100,2))</f>
      </c>
      <c r="W13" s="118">
        <f>IF('[1]Neprofi'!AD15=0,"",ROUND(SUM('[1]Neprofi'!AG15+'[1]Neprofi'!AH15)/'[1]Neprofi'!AD15*100,2))</f>
      </c>
      <c r="X13" s="118">
        <f t="shared" si="4"/>
        <v>0</v>
      </c>
      <c r="Y13" s="117">
        <f>'[1]Neprofi'!AK15</f>
        <v>0</v>
      </c>
      <c r="Z13" s="118">
        <f t="shared" si="5"/>
        <v>0</v>
      </c>
      <c r="AA13" s="118">
        <f t="shared" si="6"/>
      </c>
      <c r="AB13" s="145">
        <f>IF(Y13=0,"",ROUND('[1]Neprofi'!AZ15/Y13*100,2))</f>
      </c>
      <c r="AC13" s="145">
        <f>IF(Y13=0,"",ROUND('[1]Neprofi'!BA15/Y13*100,2))</f>
      </c>
      <c r="AD13" s="117">
        <f>SUM('[1]Neprofi'!AL15+'[1]Neprofi'!AM15)</f>
        <v>0</v>
      </c>
      <c r="AE13" s="118">
        <f>IF(AD13=0,"",ROUND('[1]Neprofi'!AL15/AD13*100,2))</f>
      </c>
      <c r="AF13" s="117">
        <f>SUM('[1]Neprofi'!AN15+'[1]Neprofi'!AO15)</f>
        <v>0</v>
      </c>
      <c r="AG13" s="118">
        <f t="shared" si="7"/>
      </c>
      <c r="AH13" s="118">
        <f>IF(AF13=0,"",ROUND('[1]Neprofi'!AN15/AF13*100,2))</f>
      </c>
      <c r="AI13" s="117">
        <f>'[1]Neprofi'!AP15</f>
        <v>0</v>
      </c>
      <c r="AJ13" s="118">
        <f t="shared" si="8"/>
      </c>
      <c r="AK13" s="117">
        <f>'[1]Neprofi'!BD15</f>
        <v>0</v>
      </c>
      <c r="AL13" s="117">
        <f>'[1]Neprofi'!BF15</f>
        <v>0</v>
      </c>
      <c r="AM13" s="117">
        <f>'[1]Neprofi'!BL15</f>
        <v>0</v>
      </c>
      <c r="AN13" s="117">
        <f>'[1]Neprofi'!BO15</f>
        <v>0</v>
      </c>
      <c r="AO13" s="117">
        <f>'[1]Neprofi'!BP15</f>
        <v>0</v>
      </c>
      <c r="AP13" s="117">
        <f>'[1]Neprofi'!BQ15</f>
        <v>0</v>
      </c>
      <c r="AQ13" s="117">
        <f>'[1]Neprofi'!BR15</f>
        <v>0</v>
      </c>
      <c r="AR13" s="117">
        <f>SUM('[1]Neprofi'!BT15+'[1]Neprofi'!BV15+'[1]Neprofi'!BX15)</f>
        <v>0</v>
      </c>
      <c r="AS13" s="118">
        <f>IF(C13=0,"",ROUND('[1]Neprofi'!CB15/(C13/1000),2))</f>
        <v>0</v>
      </c>
      <c r="AT13" s="117">
        <f>'[1]Neprofi'!CD15</f>
        <v>0</v>
      </c>
      <c r="AU13" s="118">
        <f t="shared" si="9"/>
        <v>0</v>
      </c>
      <c r="AV13" s="118">
        <f>IF(C13=0,"",ROUND('[1]Neprofi'!CA15/(C13/1000),2))</f>
        <v>0</v>
      </c>
      <c r="AW13" s="117">
        <f>'[1]Neprofi'!CG15</f>
        <v>0</v>
      </c>
      <c r="AX13" s="117">
        <f>'[1]Neprofi'!CI15</f>
        <v>0</v>
      </c>
      <c r="AY13" s="117">
        <f>'[1]Neprofi'!CK15</f>
        <v>0</v>
      </c>
      <c r="AZ13" s="117">
        <f>'[1]Neprofi'!CJ15</f>
        <v>0</v>
      </c>
      <c r="BA13" s="117">
        <f>SUM('[1]Neprofi'!CL15+'[1]Neprofi'!CM15)</f>
        <v>0</v>
      </c>
      <c r="BB13" s="145">
        <f>IF(BA13=0,"",ROUND('[1]Neprofi'!CM15/BA13*100,2))</f>
      </c>
      <c r="BC13" s="117">
        <f>SUM('[1]Neprofi'!CN15+'[1]Neprofi'!CO15)</f>
        <v>0</v>
      </c>
      <c r="BD13" s="117">
        <f>'[1]Neprofi'!CP15</f>
        <v>0</v>
      </c>
      <c r="BE13" s="117">
        <f>'[1]Neprofi'!CQ15</f>
        <v>0</v>
      </c>
      <c r="BF13" s="117">
        <f>SUM('[1]Neprofi'!CR15+'[1]Neprofi'!CS15)</f>
        <v>0</v>
      </c>
      <c r="BG13" s="117">
        <f>'[1]Neprofi'!CT15</f>
        <v>0</v>
      </c>
      <c r="BH13" s="117">
        <f>'[1]Neprofi'!CV15</f>
        <v>0</v>
      </c>
      <c r="BI13" s="121">
        <f>IF(C13=0,"",ROUND('[1]Neprofi'!EX15/C13,2))</f>
        <v>0</v>
      </c>
      <c r="BJ13" s="121">
        <f>IF(Y13=0,"",ROUND('[1]Neprofi'!EX15/Y13,2))</f>
      </c>
      <c r="BK13" s="118">
        <f>IF('[1]Neprofi'!EX15=0,"",ROUND('[1]Neprofi'!EH15/'[1]Neprofi'!EX15*100,2))</f>
      </c>
      <c r="BL13" s="118">
        <f>IF('[1]Neprofi'!EX15=0,"",ROUND('[1]Neprofi'!EI15/'[1]Neprofi'!EX15*100,2))</f>
      </c>
      <c r="BM13" s="147">
        <f>'[1]Neprofi'!CX15</f>
        <v>0</v>
      </c>
      <c r="BN13" s="148">
        <f t="shared" si="10"/>
        <v>0</v>
      </c>
      <c r="BO13" s="148">
        <f t="shared" si="11"/>
      </c>
      <c r="BP13" s="149">
        <f t="shared" si="12"/>
      </c>
    </row>
    <row r="14" spans="1:68" s="138" customFormat="1" ht="12.75">
      <c r="A14" s="392">
        <f>'[1]Neprofi'!A16</f>
        <v>7</v>
      </c>
      <c r="B14" s="144" t="str">
        <f>IF('[1]Neprofi'!B16="","",CONCATENATE('[1]Neprofi'!B16))</f>
        <v>Dvorce</v>
      </c>
      <c r="C14" s="116">
        <f>'[1]Neprofi'!D16</f>
        <v>1368</v>
      </c>
      <c r="D14" s="117">
        <f>'[1]Neprofi'!H16</f>
        <v>8061</v>
      </c>
      <c r="E14" s="118">
        <f t="shared" si="0"/>
        <v>5892.54</v>
      </c>
      <c r="F14" s="118">
        <f>IF(D14=0,"",ROUND('[1]Neprofi'!I16/D14*100,2))</f>
        <v>27.13</v>
      </c>
      <c r="G14" s="118">
        <f>IF(D14=0,"",ROUND('[1]Neprofi'!J16/D14*100,2))</f>
        <v>72.78</v>
      </c>
      <c r="H14" s="116">
        <f>'[1]Neprofi'!R16</f>
        <v>0</v>
      </c>
      <c r="I14" s="119">
        <f>IF(D14=0,"",ROUND('[1]Neprofi'!U16/D14*100,2))</f>
        <v>100</v>
      </c>
      <c r="J14" s="116">
        <f>'[1]Neprofi'!V16</f>
        <v>173</v>
      </c>
      <c r="K14" s="119">
        <f>IF('[1]Neprofi'!U16=0,"",ROUND(J14/'[1]Neprofi'!U16*100,2))</f>
        <v>2.15</v>
      </c>
      <c r="L14" s="119">
        <f>IF(C14=0,"",ROUND('[1]Neprofi'!EY16/C14*1000,2))</f>
        <v>126.46</v>
      </c>
      <c r="M14" s="119">
        <f>IF(C14=0,"",ROUND('[1]Neprofi'!T16/C14*1000,2))</f>
        <v>4.39</v>
      </c>
      <c r="N14" s="118">
        <f t="shared" si="1"/>
        <v>0.92</v>
      </c>
      <c r="O14" s="117">
        <f>'[1]Neprofi'!AA16</f>
        <v>136</v>
      </c>
      <c r="P14" s="118">
        <f t="shared" si="2"/>
        <v>9.94</v>
      </c>
      <c r="Q14" s="117">
        <f>'[1]Neprofi'!AB16</f>
        <v>60</v>
      </c>
      <c r="R14" s="118">
        <f t="shared" si="3"/>
        <v>44.12</v>
      </c>
      <c r="S14" s="117">
        <f>'[1]Neprofi'!AC16</f>
        <v>1539</v>
      </c>
      <c r="T14" s="118">
        <f>IF(S14=0,"",ROUND('[1]Neprofi'!AD16/S14*100,2))</f>
        <v>100</v>
      </c>
      <c r="U14" s="118">
        <f>IF(S14=0,"",ROUND('[1]Neprofi'!AI16/S14*100,2))</f>
        <v>0</v>
      </c>
      <c r="V14" s="118">
        <f>IF('[1]Neprofi'!AD16=0,"",ROUND('[1]Neprofi'!AF16/'[1]Neprofi'!AD16*100,2))</f>
        <v>10.07</v>
      </c>
      <c r="W14" s="118">
        <f>IF('[1]Neprofi'!AD16=0,"",ROUND(SUM('[1]Neprofi'!AG16+'[1]Neprofi'!AH16)/'[1]Neprofi'!AD16*100,2))</f>
        <v>3.7</v>
      </c>
      <c r="X14" s="118">
        <f t="shared" si="4"/>
        <v>1.13</v>
      </c>
      <c r="Y14" s="117">
        <f>'[1]Neprofi'!AK16</f>
        <v>7400</v>
      </c>
      <c r="Z14" s="118">
        <f t="shared" si="5"/>
        <v>5.41</v>
      </c>
      <c r="AA14" s="118">
        <f t="shared" si="6"/>
        <v>54.41</v>
      </c>
      <c r="AB14" s="145">
        <f>IF(Y14=0,"",ROUND('[1]Neprofi'!AZ16/Y14*100,2))</f>
        <v>0</v>
      </c>
      <c r="AC14" s="145">
        <f>IF(Y14=0,"",ROUND('[1]Neprofi'!BA16/Y14*100,2))</f>
        <v>0</v>
      </c>
      <c r="AD14" s="117">
        <f>SUM('[1]Neprofi'!AL16+'[1]Neprofi'!AM16)</f>
        <v>3313</v>
      </c>
      <c r="AE14" s="118">
        <f>IF(AD14=0,"",ROUND('[1]Neprofi'!AL16/AD14*100,2))</f>
        <v>5.34</v>
      </c>
      <c r="AF14" s="117">
        <f>SUM('[1]Neprofi'!AN16+'[1]Neprofi'!AO16)</f>
        <v>1101</v>
      </c>
      <c r="AG14" s="118">
        <f t="shared" si="7"/>
        <v>18.35</v>
      </c>
      <c r="AH14" s="118">
        <f>IF(AF14=0,"",ROUND('[1]Neprofi'!AN16/AF14*100,2))</f>
        <v>13.71</v>
      </c>
      <c r="AI14" s="117">
        <f>'[1]Neprofi'!AP16</f>
        <v>2986</v>
      </c>
      <c r="AJ14" s="118">
        <f t="shared" si="8"/>
        <v>40.35</v>
      </c>
      <c r="AK14" s="117">
        <f>'[1]Neprofi'!BD16</f>
        <v>0</v>
      </c>
      <c r="AL14" s="117">
        <f>'[1]Neprofi'!BF16</f>
        <v>0</v>
      </c>
      <c r="AM14" s="117">
        <f>'[1]Neprofi'!BL16</f>
        <v>0</v>
      </c>
      <c r="AN14" s="117">
        <f>'[1]Neprofi'!BO16</f>
        <v>0</v>
      </c>
      <c r="AO14" s="117">
        <f>'[1]Neprofi'!BP16</f>
        <v>0</v>
      </c>
      <c r="AP14" s="117">
        <f>'[1]Neprofi'!BQ16</f>
        <v>8</v>
      </c>
      <c r="AQ14" s="117">
        <f>'[1]Neprofi'!BR16</f>
        <v>0</v>
      </c>
      <c r="AR14" s="117">
        <f>SUM('[1]Neprofi'!BT16+'[1]Neprofi'!BV16+'[1]Neprofi'!BX16)</f>
        <v>0</v>
      </c>
      <c r="AS14" s="118">
        <f>IF(C14=0,"",ROUND('[1]Neprofi'!CB16/(C14/1000),2))</f>
        <v>2.92</v>
      </c>
      <c r="AT14" s="117">
        <f>'[1]Neprofi'!CD16</f>
        <v>1</v>
      </c>
      <c r="AU14" s="118">
        <f t="shared" si="9"/>
        <v>0.73</v>
      </c>
      <c r="AV14" s="118">
        <f>IF(C14=0,"",ROUND('[1]Neprofi'!CA16/(C14/1000),2))</f>
        <v>78.95</v>
      </c>
      <c r="AW14" s="117">
        <f>'[1]Neprofi'!CG16</f>
        <v>6</v>
      </c>
      <c r="AX14" s="117">
        <f>'[1]Neprofi'!CI16</f>
        <v>1</v>
      </c>
      <c r="AY14" s="117">
        <f>'[1]Neprofi'!CK16</f>
        <v>0</v>
      </c>
      <c r="AZ14" s="117">
        <f>'[1]Neprofi'!CJ16</f>
        <v>1</v>
      </c>
      <c r="BA14" s="117">
        <f>SUM('[1]Neprofi'!CL16+'[1]Neprofi'!CM16)</f>
        <v>0</v>
      </c>
      <c r="BB14" s="145">
        <f>IF(BA14=0,"",ROUND('[1]Neprofi'!CM16/BA14*100,2))</f>
      </c>
      <c r="BC14" s="117">
        <f>SUM('[1]Neprofi'!CN16+'[1]Neprofi'!CO16)</f>
        <v>0</v>
      </c>
      <c r="BD14" s="117">
        <f>'[1]Neprofi'!CP16</f>
        <v>0</v>
      </c>
      <c r="BE14" s="117">
        <f>'[1]Neprofi'!CQ16</f>
        <v>0</v>
      </c>
      <c r="BF14" s="117">
        <f>SUM('[1]Neprofi'!CR16+'[1]Neprofi'!CS16)</f>
        <v>0</v>
      </c>
      <c r="BG14" s="117">
        <f>'[1]Neprofi'!CT16</f>
        <v>0</v>
      </c>
      <c r="BH14" s="117">
        <f>'[1]Neprofi'!CV16</f>
        <v>0</v>
      </c>
      <c r="BI14" s="121">
        <f>IF(C14=0,"",ROUND('[1]Neprofi'!EX16/C14,2))</f>
        <v>9.28</v>
      </c>
      <c r="BJ14" s="121">
        <f>IF(Y14=0,"",ROUND('[1]Neprofi'!EX16/Y14,2))</f>
        <v>1.72</v>
      </c>
      <c r="BK14" s="118">
        <f>IF('[1]Neprofi'!EX16=0,"",ROUND('[1]Neprofi'!EH16/'[1]Neprofi'!EX16*100,2))</f>
        <v>21.2</v>
      </c>
      <c r="BL14" s="118">
        <f>IF('[1]Neprofi'!EX16=0,"",ROUND('[1]Neprofi'!EI16/'[1]Neprofi'!EX16*100,2))</f>
        <v>0</v>
      </c>
      <c r="BM14" s="147">
        <f>'[1]Neprofi'!CX16</f>
        <v>0</v>
      </c>
      <c r="BN14" s="148">
        <f t="shared" si="10"/>
        <v>0</v>
      </c>
      <c r="BO14" s="148">
        <f t="shared" si="11"/>
        <v>0</v>
      </c>
      <c r="BP14" s="149">
        <f t="shared" si="12"/>
        <v>0</v>
      </c>
    </row>
    <row r="15" spans="1:68" s="138" customFormat="1" ht="12.75">
      <c r="A15" s="392">
        <f>'[1]Neprofi'!A17</f>
        <v>8</v>
      </c>
      <c r="B15" s="144" t="str">
        <f>IF('[1]Neprofi'!B17="","",CONCATENATE('[1]Neprofi'!B17))</f>
        <v>Heřmanovice</v>
      </c>
      <c r="C15" s="116">
        <f>'[1]Neprofi'!D17</f>
        <v>356</v>
      </c>
      <c r="D15" s="117">
        <f>'[1]Neprofi'!H17</f>
        <v>2302</v>
      </c>
      <c r="E15" s="118">
        <f t="shared" si="0"/>
        <v>6466.29</v>
      </c>
      <c r="F15" s="118">
        <f>IF(D15=0,"",ROUND('[1]Neprofi'!I17/D15*100,2))</f>
        <v>16.59</v>
      </c>
      <c r="G15" s="118">
        <f>IF(D15=0,"",ROUND('[1]Neprofi'!J17/D15*100,2))</f>
        <v>83.32</v>
      </c>
      <c r="H15" s="116">
        <f>'[1]Neprofi'!R17</f>
        <v>0</v>
      </c>
      <c r="I15" s="119">
        <f>IF(D15=0,"",ROUND('[1]Neprofi'!U17/D15*100,2))</f>
        <v>100</v>
      </c>
      <c r="J15" s="116">
        <f>'[1]Neprofi'!V17</f>
        <v>30</v>
      </c>
      <c r="K15" s="119">
        <f>IF('[1]Neprofi'!U17=0,"",ROUND(J15/'[1]Neprofi'!U17*100,2))</f>
        <v>1.3</v>
      </c>
      <c r="L15" s="119">
        <f>IF(C15=0,"",ROUND('[1]Neprofi'!EY17/C15*1000,2))</f>
        <v>84.27</v>
      </c>
      <c r="M15" s="119">
        <f>IF(C15=0,"",ROUND('[1]Neprofi'!T17/C15*1000,2))</f>
        <v>0</v>
      </c>
      <c r="N15" s="118">
        <f t="shared" si="1"/>
        <v>0.25</v>
      </c>
      <c r="O15" s="117">
        <f>'[1]Neprofi'!AA17</f>
        <v>22</v>
      </c>
      <c r="P15" s="118">
        <f t="shared" si="2"/>
        <v>6.18</v>
      </c>
      <c r="Q15" s="117">
        <f>'[1]Neprofi'!AB17</f>
        <v>2</v>
      </c>
      <c r="R15" s="118">
        <f t="shared" si="3"/>
        <v>9.09</v>
      </c>
      <c r="S15" s="117">
        <f>'[1]Neprofi'!AC17</f>
        <v>212</v>
      </c>
      <c r="T15" s="118">
        <f>IF(S15=0,"",ROUND('[1]Neprofi'!AD17/S15*100,2))</f>
        <v>100</v>
      </c>
      <c r="U15" s="118">
        <f>IF(S15=0,"",ROUND('[1]Neprofi'!AI17/S15*100,2))</f>
        <v>0</v>
      </c>
      <c r="V15" s="118">
        <f>IF('[1]Neprofi'!AD17=0,"",ROUND('[1]Neprofi'!AF17/'[1]Neprofi'!AD17*100,2))</f>
        <v>0</v>
      </c>
      <c r="W15" s="118">
        <f>IF('[1]Neprofi'!AD17=0,"",ROUND(SUM('[1]Neprofi'!AG17+'[1]Neprofi'!AH17)/'[1]Neprofi'!AD17*100,2))</f>
        <v>0</v>
      </c>
      <c r="X15" s="118">
        <f t="shared" si="4"/>
        <v>0.6</v>
      </c>
      <c r="Y15" s="117">
        <f>'[1]Neprofi'!AK17</f>
        <v>570</v>
      </c>
      <c r="Z15" s="118">
        <f t="shared" si="5"/>
        <v>1.6</v>
      </c>
      <c r="AA15" s="118">
        <f t="shared" si="6"/>
        <v>25.91</v>
      </c>
      <c r="AB15" s="145">
        <f>IF(Y15=0,"",ROUND('[1]Neprofi'!AZ17/Y15*100,2))</f>
        <v>0</v>
      </c>
      <c r="AC15" s="145">
        <f>IF(Y15=0,"",ROUND('[1]Neprofi'!BA17/Y15*100,2))</f>
        <v>0</v>
      </c>
      <c r="AD15" s="117">
        <f>SUM('[1]Neprofi'!AL17+'[1]Neprofi'!AM17)</f>
        <v>562</v>
      </c>
      <c r="AE15" s="118">
        <f>IF(AD15=0,"",ROUND('[1]Neprofi'!AL17/AD15*100,2))</f>
        <v>7.65</v>
      </c>
      <c r="AF15" s="117">
        <f>SUM('[1]Neprofi'!AN17+'[1]Neprofi'!AO17)</f>
        <v>1</v>
      </c>
      <c r="AG15" s="118">
        <f t="shared" si="7"/>
        <v>0.5</v>
      </c>
      <c r="AH15" s="118">
        <f>IF(AF15=0,"",ROUND('[1]Neprofi'!AN17/AF15*100,2))</f>
        <v>100</v>
      </c>
      <c r="AI15" s="117">
        <f>'[1]Neprofi'!AP17</f>
        <v>7</v>
      </c>
      <c r="AJ15" s="118">
        <f t="shared" si="8"/>
        <v>1.23</v>
      </c>
      <c r="AK15" s="117">
        <f>'[1]Neprofi'!BD17</f>
        <v>0</v>
      </c>
      <c r="AL15" s="117">
        <f>'[1]Neprofi'!BF17</f>
        <v>0</v>
      </c>
      <c r="AM15" s="117">
        <f>'[1]Neprofi'!BL17</f>
        <v>0</v>
      </c>
      <c r="AN15" s="117">
        <f>'[1]Neprofi'!BO17</f>
        <v>0</v>
      </c>
      <c r="AO15" s="117">
        <f>'[1]Neprofi'!BP17</f>
        <v>0</v>
      </c>
      <c r="AP15" s="117">
        <f>'[1]Neprofi'!BQ17</f>
        <v>0</v>
      </c>
      <c r="AQ15" s="117">
        <f>'[1]Neprofi'!BR17</f>
        <v>0</v>
      </c>
      <c r="AR15" s="117">
        <f>SUM('[1]Neprofi'!BT17+'[1]Neprofi'!BV17+'[1]Neprofi'!BX17)</f>
        <v>0</v>
      </c>
      <c r="AS15" s="118">
        <f>IF(C15=0,"",ROUND('[1]Neprofi'!CB17/(C15/1000),2))</f>
        <v>2.81</v>
      </c>
      <c r="AT15" s="117">
        <f>'[1]Neprofi'!CD17</f>
        <v>1</v>
      </c>
      <c r="AU15" s="118">
        <f t="shared" si="9"/>
        <v>2.81</v>
      </c>
      <c r="AV15" s="118">
        <f>IF(C15=0,"",ROUND('[1]Neprofi'!CA17/(C15/1000),2))</f>
        <v>56.18</v>
      </c>
      <c r="AW15" s="117">
        <f>'[1]Neprofi'!CG17</f>
        <v>4</v>
      </c>
      <c r="AX15" s="117">
        <f>'[1]Neprofi'!CI17</f>
        <v>0</v>
      </c>
      <c r="AY15" s="117">
        <f>'[1]Neprofi'!CK17</f>
        <v>0</v>
      </c>
      <c r="AZ15" s="117">
        <f>'[1]Neprofi'!CJ17</f>
        <v>0</v>
      </c>
      <c r="BA15" s="117">
        <f>SUM('[1]Neprofi'!CL17+'[1]Neprofi'!CM17)</f>
        <v>0</v>
      </c>
      <c r="BB15" s="145">
        <f>IF(BA15=0,"",ROUND('[1]Neprofi'!CM17/BA15*100,2))</f>
      </c>
      <c r="BC15" s="117">
        <f>SUM('[1]Neprofi'!CN17+'[1]Neprofi'!CO17)</f>
        <v>0</v>
      </c>
      <c r="BD15" s="117">
        <f>'[1]Neprofi'!CP17</f>
        <v>0</v>
      </c>
      <c r="BE15" s="117">
        <f>'[1]Neprofi'!CQ17</f>
        <v>0</v>
      </c>
      <c r="BF15" s="117">
        <f>SUM('[1]Neprofi'!CR17+'[1]Neprofi'!CS17)</f>
        <v>0</v>
      </c>
      <c r="BG15" s="117">
        <f>'[1]Neprofi'!CT17</f>
        <v>0</v>
      </c>
      <c r="BH15" s="117">
        <f>'[1]Neprofi'!CV17</f>
        <v>0</v>
      </c>
      <c r="BI15" s="121">
        <f>IF(C15=0,"",ROUND('[1]Neprofi'!EX17/C15,2))</f>
        <v>14.04</v>
      </c>
      <c r="BJ15" s="121">
        <f>IF(Y15=0,"",ROUND('[1]Neprofi'!EX17/Y15,2))</f>
        <v>8.77</v>
      </c>
      <c r="BK15" s="118">
        <f>IF('[1]Neprofi'!EX17=0,"",ROUND('[1]Neprofi'!EH17/'[1]Neprofi'!EX17*100,2))</f>
        <v>0</v>
      </c>
      <c r="BL15" s="118">
        <f>IF('[1]Neprofi'!EX17=0,"",ROUND('[1]Neprofi'!EI17/'[1]Neprofi'!EX17*100,2))</f>
        <v>0</v>
      </c>
      <c r="BM15" s="147">
        <f>'[1]Neprofi'!CX17</f>
        <v>0</v>
      </c>
      <c r="BN15" s="148">
        <f t="shared" si="10"/>
        <v>0</v>
      </c>
      <c r="BO15" s="148">
        <f t="shared" si="11"/>
        <v>0</v>
      </c>
      <c r="BP15" s="149">
        <f t="shared" si="12"/>
        <v>0</v>
      </c>
    </row>
    <row r="16" spans="1:68" s="138" customFormat="1" ht="12.75">
      <c r="A16" s="392">
        <f>'[1]Neprofi'!A18</f>
        <v>9</v>
      </c>
      <c r="B16" s="144" t="str">
        <f>IF('[1]Neprofi'!B18="","",CONCATENATE('[1]Neprofi'!B18))</f>
        <v>Hlinka</v>
      </c>
      <c r="C16" s="116">
        <f>'[1]Neprofi'!D18</f>
        <v>187</v>
      </c>
      <c r="D16" s="117">
        <f>'[1]Neprofi'!H18</f>
        <v>946</v>
      </c>
      <c r="E16" s="118">
        <f t="shared" si="0"/>
        <v>5058.82</v>
      </c>
      <c r="F16" s="118">
        <f>IF(D16=0,"",ROUND('[1]Neprofi'!I18/D16*100,2))</f>
        <v>13.32</v>
      </c>
      <c r="G16" s="118">
        <f>IF(D16=0,"",ROUND('[1]Neprofi'!J18/D16*100,2))</f>
        <v>86.47</v>
      </c>
      <c r="H16" s="116">
        <f>'[1]Neprofi'!R18</f>
        <v>0</v>
      </c>
      <c r="I16" s="119">
        <f>IF(D16=0,"",ROUND('[1]Neprofi'!U18/D16*100,2))</f>
        <v>100</v>
      </c>
      <c r="J16" s="116">
        <f>'[1]Neprofi'!V18</f>
        <v>56</v>
      </c>
      <c r="K16" s="119">
        <f>IF('[1]Neprofi'!U18=0,"",ROUND(J16/'[1]Neprofi'!U18*100,2))</f>
        <v>5.92</v>
      </c>
      <c r="L16" s="119">
        <f>IF(C16=0,"",ROUND('[1]Neprofi'!EY18/C16*1000,2))</f>
        <v>299.47</v>
      </c>
      <c r="M16" s="119">
        <f>IF(C16=0,"",ROUND('[1]Neprofi'!T18/C16*1000,2))</f>
        <v>0</v>
      </c>
      <c r="N16" s="118">
        <f t="shared" si="1"/>
        <v>0.7</v>
      </c>
      <c r="O16" s="117">
        <f>'[1]Neprofi'!AA18</f>
        <v>15</v>
      </c>
      <c r="P16" s="118">
        <f t="shared" si="2"/>
        <v>8.02</v>
      </c>
      <c r="Q16" s="117">
        <f>'[1]Neprofi'!AB18</f>
        <v>3</v>
      </c>
      <c r="R16" s="118">
        <f t="shared" si="3"/>
        <v>20</v>
      </c>
      <c r="S16" s="117">
        <f>'[1]Neprofi'!AC18</f>
        <v>132</v>
      </c>
      <c r="T16" s="118">
        <f>IF(S16=0,"",ROUND('[1]Neprofi'!AD18/S16*100,2))</f>
        <v>100</v>
      </c>
      <c r="U16" s="118">
        <f>IF(S16=0,"",ROUND('[1]Neprofi'!AI18/S16*100,2))</f>
        <v>0</v>
      </c>
      <c r="V16" s="118">
        <f>IF('[1]Neprofi'!AD18=0,"",ROUND('[1]Neprofi'!AF18/'[1]Neprofi'!AD18*100,2))</f>
        <v>19.7</v>
      </c>
      <c r="W16" s="118">
        <f>IF('[1]Neprofi'!AD18=0,"",ROUND(SUM('[1]Neprofi'!AG18+'[1]Neprofi'!AH18)/'[1]Neprofi'!AD18*100,2))</f>
        <v>0</v>
      </c>
      <c r="X16" s="118">
        <f t="shared" si="4"/>
        <v>0.71</v>
      </c>
      <c r="Y16" s="117">
        <f>'[1]Neprofi'!AK18</f>
        <v>658</v>
      </c>
      <c r="Z16" s="118">
        <f t="shared" si="5"/>
        <v>3.52</v>
      </c>
      <c r="AA16" s="118">
        <f t="shared" si="6"/>
        <v>43.87</v>
      </c>
      <c r="AB16" s="145">
        <f>IF(Y16=0,"",ROUND('[1]Neprofi'!AZ18/Y16*100,2))</f>
        <v>0</v>
      </c>
      <c r="AC16" s="145">
        <f>IF(Y16=0,"",ROUND('[1]Neprofi'!BA18/Y16*100,2))</f>
        <v>0</v>
      </c>
      <c r="AD16" s="117">
        <f>SUM('[1]Neprofi'!AL18+'[1]Neprofi'!AM18)</f>
        <v>557</v>
      </c>
      <c r="AE16" s="118">
        <f>IF(AD16=0,"",ROUND('[1]Neprofi'!AL18/AD16*100,2))</f>
        <v>4.13</v>
      </c>
      <c r="AF16" s="117">
        <f>SUM('[1]Neprofi'!AN18+'[1]Neprofi'!AO18)</f>
        <v>59</v>
      </c>
      <c r="AG16" s="118">
        <f t="shared" si="7"/>
        <v>19.67</v>
      </c>
      <c r="AH16" s="118">
        <f>IF(AF16=0,"",ROUND('[1]Neprofi'!AN18/AF16*100,2))</f>
        <v>3.39</v>
      </c>
      <c r="AI16" s="117">
        <f>'[1]Neprofi'!AP18</f>
        <v>0</v>
      </c>
      <c r="AJ16" s="118">
        <f t="shared" si="8"/>
        <v>0</v>
      </c>
      <c r="AK16" s="117">
        <f>'[1]Neprofi'!BD18</f>
        <v>0</v>
      </c>
      <c r="AL16" s="117">
        <f>'[1]Neprofi'!BF18</f>
        <v>0</v>
      </c>
      <c r="AM16" s="117">
        <f>'[1]Neprofi'!BL18</f>
        <v>0</v>
      </c>
      <c r="AN16" s="117">
        <f>'[1]Neprofi'!BO18</f>
        <v>0</v>
      </c>
      <c r="AO16" s="117">
        <f>'[1]Neprofi'!BP18</f>
        <v>0</v>
      </c>
      <c r="AP16" s="117">
        <f>'[1]Neprofi'!BQ18</f>
        <v>0</v>
      </c>
      <c r="AQ16" s="117">
        <f>'[1]Neprofi'!BR18</f>
        <v>0</v>
      </c>
      <c r="AR16" s="117">
        <f>SUM('[1]Neprofi'!BT18+'[1]Neprofi'!BV18+'[1]Neprofi'!BX18)</f>
        <v>0</v>
      </c>
      <c r="AS16" s="118">
        <f>IF(C16=0,"",ROUND('[1]Neprofi'!CB18/(C16/1000),2))</f>
        <v>16.04</v>
      </c>
      <c r="AT16" s="117">
        <f>'[1]Neprofi'!CD18</f>
        <v>1</v>
      </c>
      <c r="AU16" s="118">
        <f t="shared" si="9"/>
        <v>5.35</v>
      </c>
      <c r="AV16" s="118">
        <f>IF(C16=0,"",ROUND('[1]Neprofi'!CA18/(C16/1000),2))</f>
        <v>80.21</v>
      </c>
      <c r="AW16" s="117">
        <f>'[1]Neprofi'!CG18</f>
        <v>1</v>
      </c>
      <c r="AX16" s="117">
        <f>'[1]Neprofi'!CI18</f>
        <v>0</v>
      </c>
      <c r="AY16" s="117">
        <f>'[1]Neprofi'!CK18</f>
        <v>0</v>
      </c>
      <c r="AZ16" s="117">
        <f>'[1]Neprofi'!CJ18</f>
        <v>1</v>
      </c>
      <c r="BA16" s="117">
        <f>SUM('[1]Neprofi'!CL18+'[1]Neprofi'!CM18)</f>
        <v>0</v>
      </c>
      <c r="BB16" s="145">
        <f>IF(BA16=0,"",ROUND('[1]Neprofi'!CM18/BA16*100,2))</f>
      </c>
      <c r="BC16" s="117">
        <f>SUM('[1]Neprofi'!CN18+'[1]Neprofi'!CO18)</f>
        <v>0</v>
      </c>
      <c r="BD16" s="117">
        <f>'[1]Neprofi'!CP18</f>
        <v>0</v>
      </c>
      <c r="BE16" s="117">
        <f>'[1]Neprofi'!CQ18</f>
        <v>0</v>
      </c>
      <c r="BF16" s="117">
        <f>SUM('[1]Neprofi'!CR18+'[1]Neprofi'!CS18)</f>
        <v>0</v>
      </c>
      <c r="BG16" s="117">
        <f>'[1]Neprofi'!CT18</f>
        <v>0</v>
      </c>
      <c r="BH16" s="117">
        <f>'[1]Neprofi'!CV18</f>
        <v>0</v>
      </c>
      <c r="BI16" s="121">
        <f>IF(C16=0,"",ROUND('[1]Neprofi'!EX18/C16,2))</f>
        <v>5.35</v>
      </c>
      <c r="BJ16" s="121">
        <f>IF(Y16=0,"",ROUND('[1]Neprofi'!EX18/Y16,2))</f>
        <v>1.52</v>
      </c>
      <c r="BK16" s="118">
        <f>IF('[1]Neprofi'!EX18=0,"",ROUND('[1]Neprofi'!EH18/'[1]Neprofi'!EX18*100,2))</f>
        <v>0</v>
      </c>
      <c r="BL16" s="118">
        <f>IF('[1]Neprofi'!EX18=0,"",ROUND('[1]Neprofi'!EI18/'[1]Neprofi'!EX18*100,2))</f>
        <v>0</v>
      </c>
      <c r="BM16" s="147">
        <f>'[1]Neprofi'!CX18</f>
        <v>0</v>
      </c>
      <c r="BN16" s="148">
        <f t="shared" si="10"/>
        <v>0</v>
      </c>
      <c r="BO16" s="148">
        <f t="shared" si="11"/>
        <v>0</v>
      </c>
      <c r="BP16" s="149">
        <f t="shared" si="12"/>
        <v>0</v>
      </c>
    </row>
    <row r="17" spans="1:68" s="138" customFormat="1" ht="12.75">
      <c r="A17" s="392">
        <f>'[1]Neprofi'!A19</f>
        <v>10</v>
      </c>
      <c r="B17" s="144" t="str">
        <f>IF('[1]Neprofi'!B19="","",CONCATENATE('[1]Neprofi'!B19))</f>
        <v>Holčovice</v>
      </c>
      <c r="C17" s="116">
        <f>'[1]Neprofi'!D19</f>
        <v>721</v>
      </c>
      <c r="D17" s="117">
        <f>'[1]Neprofi'!H19</f>
        <v>5692</v>
      </c>
      <c r="E17" s="118">
        <f t="shared" si="0"/>
        <v>7894.59</v>
      </c>
      <c r="F17" s="118">
        <f>IF(D17=0,"",ROUND('[1]Neprofi'!I19/D17*100,2))</f>
        <v>22.49</v>
      </c>
      <c r="G17" s="118">
        <f>IF(D17=0,"",ROUND('[1]Neprofi'!J19/D17*100,2))</f>
        <v>77.48</v>
      </c>
      <c r="H17" s="116">
        <f>'[1]Neprofi'!R19</f>
        <v>0</v>
      </c>
      <c r="I17" s="119">
        <f>IF(D17=0,"",ROUND('[1]Neprofi'!U19/D17*100,2))</f>
        <v>100</v>
      </c>
      <c r="J17" s="116">
        <f>'[1]Neprofi'!V19</f>
        <v>107</v>
      </c>
      <c r="K17" s="119">
        <f>IF('[1]Neprofi'!U19=0,"",ROUND(J17/'[1]Neprofi'!U19*100,2))</f>
        <v>1.88</v>
      </c>
      <c r="L17" s="119">
        <f>IF(C17=0,"",ROUND('[1]Neprofi'!EY19/C17*1000,2))</f>
        <v>148.4</v>
      </c>
      <c r="M17" s="119">
        <f>IF(C17=0,"",ROUND('[1]Neprofi'!T19/C17*1000,2))</f>
        <v>0</v>
      </c>
      <c r="N17" s="118">
        <f t="shared" si="1"/>
        <v>0.08</v>
      </c>
      <c r="O17" s="117">
        <f>'[1]Neprofi'!AA19</f>
        <v>53</v>
      </c>
      <c r="P17" s="118">
        <f t="shared" si="2"/>
        <v>7.35</v>
      </c>
      <c r="Q17" s="117">
        <f>'[1]Neprofi'!AB19</f>
        <v>31</v>
      </c>
      <c r="R17" s="118">
        <f t="shared" si="3"/>
        <v>58.49</v>
      </c>
      <c r="S17" s="117">
        <f>'[1]Neprofi'!AC19</f>
        <v>167</v>
      </c>
      <c r="T17" s="118">
        <f>IF(S17=0,"",ROUND('[1]Neprofi'!AD19/S17*100,2))</f>
        <v>100</v>
      </c>
      <c r="U17" s="118">
        <f>IF(S17=0,"",ROUND('[1]Neprofi'!AI19/S17*100,2))</f>
        <v>0</v>
      </c>
      <c r="V17" s="118">
        <f>IF('[1]Neprofi'!AD19=0,"",ROUND('[1]Neprofi'!AF19/'[1]Neprofi'!AD19*100,2))</f>
        <v>0</v>
      </c>
      <c r="W17" s="118">
        <f>IF('[1]Neprofi'!AD19=0,"",ROUND(SUM('[1]Neprofi'!AG19+'[1]Neprofi'!AH19)/'[1]Neprofi'!AD19*100,2))</f>
        <v>0</v>
      </c>
      <c r="X17" s="118">
        <f t="shared" si="4"/>
        <v>0.23</v>
      </c>
      <c r="Y17" s="117">
        <f>'[1]Neprofi'!AK19</f>
        <v>447</v>
      </c>
      <c r="Z17" s="118">
        <f t="shared" si="5"/>
        <v>0.62</v>
      </c>
      <c r="AA17" s="118">
        <f t="shared" si="6"/>
        <v>8.43</v>
      </c>
      <c r="AB17" s="145">
        <f>IF(Y17=0,"",ROUND('[1]Neprofi'!AZ19/Y17*100,2))</f>
        <v>0</v>
      </c>
      <c r="AC17" s="145">
        <f>IF(Y17=0,"",ROUND('[1]Neprofi'!BA19/Y17*100,2))</f>
        <v>0</v>
      </c>
      <c r="AD17" s="117">
        <f>SUM('[1]Neprofi'!AL19+'[1]Neprofi'!AM19)</f>
        <v>301</v>
      </c>
      <c r="AE17" s="118">
        <f>IF(AD17=0,"",ROUND('[1]Neprofi'!AL19/AD17*100,2))</f>
        <v>4.32</v>
      </c>
      <c r="AF17" s="117">
        <f>SUM('[1]Neprofi'!AN19+'[1]Neprofi'!AO19)</f>
        <v>146</v>
      </c>
      <c r="AG17" s="118">
        <f t="shared" si="7"/>
        <v>4.71</v>
      </c>
      <c r="AH17" s="118">
        <f>IF(AF17=0,"",ROUND('[1]Neprofi'!AN19/AF17*100,2))</f>
        <v>2.74</v>
      </c>
      <c r="AI17" s="117">
        <f>'[1]Neprofi'!AP19</f>
        <v>0</v>
      </c>
      <c r="AJ17" s="118">
        <f t="shared" si="8"/>
        <v>0</v>
      </c>
      <c r="AK17" s="117">
        <f>'[1]Neprofi'!BD19</f>
        <v>0</v>
      </c>
      <c r="AL17" s="117">
        <f>'[1]Neprofi'!BF19</f>
        <v>0</v>
      </c>
      <c r="AM17" s="117">
        <f>'[1]Neprofi'!BL19</f>
        <v>0</v>
      </c>
      <c r="AN17" s="117">
        <f>'[1]Neprofi'!BO19</f>
        <v>0</v>
      </c>
      <c r="AO17" s="117">
        <f>'[1]Neprofi'!BP19</f>
        <v>0</v>
      </c>
      <c r="AP17" s="117">
        <f>'[1]Neprofi'!BQ19</f>
        <v>0</v>
      </c>
      <c r="AQ17" s="117">
        <f>'[1]Neprofi'!BR19</f>
        <v>0</v>
      </c>
      <c r="AR17" s="117">
        <f>SUM('[1]Neprofi'!BT19+'[1]Neprofi'!BV19+'[1]Neprofi'!BX19)</f>
        <v>0</v>
      </c>
      <c r="AS17" s="118">
        <f>IF(C17=0,"",ROUND('[1]Neprofi'!CB19/(C17/1000),2))</f>
        <v>1.39</v>
      </c>
      <c r="AT17" s="117">
        <f>'[1]Neprofi'!CD19</f>
        <v>1</v>
      </c>
      <c r="AU17" s="118">
        <f t="shared" si="9"/>
        <v>1.39</v>
      </c>
      <c r="AV17" s="118">
        <f>IF(C17=0,"",ROUND('[1]Neprofi'!CA19/(C17/1000),2))</f>
        <v>27.74</v>
      </c>
      <c r="AW17" s="117">
        <f>'[1]Neprofi'!CG19</f>
        <v>2</v>
      </c>
      <c r="AX17" s="117">
        <f>'[1]Neprofi'!CI19</f>
        <v>0</v>
      </c>
      <c r="AY17" s="117">
        <f>'[1]Neprofi'!CK19</f>
        <v>0</v>
      </c>
      <c r="AZ17" s="117">
        <f>'[1]Neprofi'!CJ19</f>
        <v>0</v>
      </c>
      <c r="BA17" s="117">
        <f>SUM('[1]Neprofi'!CL19+'[1]Neprofi'!CM19)</f>
        <v>0</v>
      </c>
      <c r="BB17" s="145">
        <f>IF(BA17=0,"",ROUND('[1]Neprofi'!CM19/BA17*100,2))</f>
      </c>
      <c r="BC17" s="117">
        <f>SUM('[1]Neprofi'!CN19+'[1]Neprofi'!CO19)</f>
        <v>0</v>
      </c>
      <c r="BD17" s="117">
        <f>'[1]Neprofi'!CP19</f>
        <v>0</v>
      </c>
      <c r="BE17" s="117">
        <f>'[1]Neprofi'!CQ19</f>
        <v>0</v>
      </c>
      <c r="BF17" s="117">
        <f>SUM('[1]Neprofi'!CR19+'[1]Neprofi'!CS19)</f>
        <v>0</v>
      </c>
      <c r="BG17" s="117">
        <f>'[1]Neprofi'!CT19</f>
        <v>0</v>
      </c>
      <c r="BH17" s="117">
        <f>'[1]Neprofi'!CV19</f>
        <v>0</v>
      </c>
      <c r="BI17" s="121">
        <f>IF(C17=0,"",ROUND('[1]Neprofi'!EX19/C17,2))</f>
        <v>9.43</v>
      </c>
      <c r="BJ17" s="121">
        <f>IF(Y17=0,"",ROUND('[1]Neprofi'!EX19/Y17,2))</f>
        <v>15.21</v>
      </c>
      <c r="BK17" s="118">
        <f>IF('[1]Neprofi'!EX19=0,"",ROUND('[1]Neprofi'!EH19/'[1]Neprofi'!EX19*100,2))</f>
        <v>0</v>
      </c>
      <c r="BL17" s="118">
        <f>IF('[1]Neprofi'!EX19=0,"",ROUND('[1]Neprofi'!EI19/'[1]Neprofi'!EX19*100,2))</f>
        <v>0</v>
      </c>
      <c r="BM17" s="147">
        <f>'[1]Neprofi'!CX19</f>
        <v>0</v>
      </c>
      <c r="BN17" s="148">
        <f t="shared" si="10"/>
        <v>0</v>
      </c>
      <c r="BO17" s="148">
        <f t="shared" si="11"/>
        <v>0</v>
      </c>
      <c r="BP17" s="149">
        <f t="shared" si="12"/>
        <v>0</v>
      </c>
    </row>
    <row r="18" spans="1:68" s="138" customFormat="1" ht="12.75">
      <c r="A18" s="392">
        <f>'[1]Neprofi'!A20</f>
        <v>11</v>
      </c>
      <c r="B18" s="144" t="str">
        <f>IF('[1]Neprofi'!B20="","",CONCATENATE('[1]Neprofi'!B20))</f>
        <v>Horní Město</v>
      </c>
      <c r="C18" s="116">
        <f>'[1]Neprofi'!D20</f>
        <v>888</v>
      </c>
      <c r="D18" s="117">
        <f>'[1]Neprofi'!H20</f>
        <v>408</v>
      </c>
      <c r="E18" s="118">
        <f t="shared" si="0"/>
        <v>459.46</v>
      </c>
      <c r="F18" s="118">
        <f>IF(D18=0,"",ROUND('[1]Neprofi'!I20/D18*100,2))</f>
        <v>20.83</v>
      </c>
      <c r="G18" s="118">
        <f>IF(D18=0,"",ROUND('[1]Neprofi'!J20/D18*100,2))</f>
        <v>78.68</v>
      </c>
      <c r="H18" s="116">
        <f>'[1]Neprofi'!R20</f>
        <v>0</v>
      </c>
      <c r="I18" s="119">
        <f>IF(D18=0,"",ROUND('[1]Neprofi'!U20/D18*100,2))</f>
        <v>100</v>
      </c>
      <c r="J18" s="116">
        <f>'[1]Neprofi'!V20</f>
        <v>33</v>
      </c>
      <c r="K18" s="119">
        <f>IF('[1]Neprofi'!U20=0,"",ROUND(J18/'[1]Neprofi'!U20*100,2))</f>
        <v>8.09</v>
      </c>
      <c r="L18" s="119">
        <f>IF(C18=0,"",ROUND('[1]Neprofi'!EY20/C18*1000,2))</f>
        <v>37.16</v>
      </c>
      <c r="M18" s="119">
        <f>IF(C18=0,"",ROUND('[1]Neprofi'!T20/C18*1000,2))</f>
        <v>4.5</v>
      </c>
      <c r="N18" s="118">
        <f t="shared" si="1"/>
        <v>0.31</v>
      </c>
      <c r="O18" s="117">
        <f>'[1]Neprofi'!AA20</f>
        <v>20</v>
      </c>
      <c r="P18" s="118">
        <f t="shared" si="2"/>
        <v>2.25</v>
      </c>
      <c r="Q18" s="117">
        <f>'[1]Neprofi'!AB20</f>
        <v>13</v>
      </c>
      <c r="R18" s="118">
        <f t="shared" si="3"/>
        <v>65</v>
      </c>
      <c r="S18" s="117">
        <f>'[1]Neprofi'!AC20</f>
        <v>45</v>
      </c>
      <c r="T18" s="118">
        <f>IF(S18=0,"",ROUND('[1]Neprofi'!AD20/S18*100,2))</f>
        <v>100</v>
      </c>
      <c r="U18" s="118">
        <f>IF(S18=0,"",ROUND('[1]Neprofi'!AI20/S18*100,2))</f>
        <v>0</v>
      </c>
      <c r="V18" s="118">
        <f>IF('[1]Neprofi'!AD20=0,"",ROUND('[1]Neprofi'!AF20/'[1]Neprofi'!AD20*100,2))</f>
        <v>11.11</v>
      </c>
      <c r="W18" s="118">
        <f>IF('[1]Neprofi'!AD20=0,"",ROUND(SUM('[1]Neprofi'!AG20+'[1]Neprofi'!AH20)/'[1]Neprofi'!AD20*100,2))</f>
        <v>0</v>
      </c>
      <c r="X18" s="118">
        <f t="shared" si="4"/>
        <v>0.05</v>
      </c>
      <c r="Y18" s="117">
        <f>'[1]Neprofi'!AK20</f>
        <v>125</v>
      </c>
      <c r="Z18" s="118">
        <f t="shared" si="5"/>
        <v>0.14</v>
      </c>
      <c r="AA18" s="118">
        <f t="shared" si="6"/>
        <v>6.25</v>
      </c>
      <c r="AB18" s="145">
        <f>IF(Y18=0,"",ROUND('[1]Neprofi'!AZ20/Y18*100,2))</f>
        <v>0</v>
      </c>
      <c r="AC18" s="145">
        <f>IF(Y18=0,"",ROUND('[1]Neprofi'!BA20/Y18*100,2))</f>
        <v>0</v>
      </c>
      <c r="AD18" s="117">
        <f>SUM('[1]Neprofi'!AL20+'[1]Neprofi'!AM20)</f>
        <v>73</v>
      </c>
      <c r="AE18" s="118">
        <f>IF(AD18=0,"",ROUND('[1]Neprofi'!AL20/AD18*100,2))</f>
        <v>4.11</v>
      </c>
      <c r="AF18" s="117">
        <f>SUM('[1]Neprofi'!AN20+'[1]Neprofi'!AO20)</f>
        <v>22</v>
      </c>
      <c r="AG18" s="118">
        <f t="shared" si="7"/>
        <v>1.69</v>
      </c>
      <c r="AH18" s="118">
        <f>IF(AF18=0,"",ROUND('[1]Neprofi'!AN20/AF18*100,2))</f>
        <v>36.36</v>
      </c>
      <c r="AI18" s="117">
        <f>'[1]Neprofi'!AP20</f>
        <v>30</v>
      </c>
      <c r="AJ18" s="118">
        <f t="shared" si="8"/>
        <v>24</v>
      </c>
      <c r="AK18" s="117">
        <f>'[1]Neprofi'!BD20</f>
        <v>0</v>
      </c>
      <c r="AL18" s="117">
        <f>'[1]Neprofi'!BF20</f>
        <v>2</v>
      </c>
      <c r="AM18" s="117">
        <f>'[1]Neprofi'!BL20</f>
        <v>0</v>
      </c>
      <c r="AN18" s="117">
        <f>'[1]Neprofi'!BO20</f>
        <v>0</v>
      </c>
      <c r="AO18" s="117">
        <f>'[1]Neprofi'!BP20</f>
        <v>0</v>
      </c>
      <c r="AP18" s="117">
        <f>'[1]Neprofi'!BQ20</f>
        <v>0</v>
      </c>
      <c r="AQ18" s="117">
        <f>'[1]Neprofi'!BR20</f>
        <v>0</v>
      </c>
      <c r="AR18" s="117">
        <f>SUM('[1]Neprofi'!BT20+'[1]Neprofi'!BV20+'[1]Neprofi'!BX20)</f>
        <v>0</v>
      </c>
      <c r="AS18" s="118">
        <f>IF(C18=0,"",ROUND('[1]Neprofi'!CB20/(C18/1000),2))</f>
        <v>11.26</v>
      </c>
      <c r="AT18" s="117">
        <f>'[1]Neprofi'!CD20</f>
        <v>1</v>
      </c>
      <c r="AU18" s="118">
        <f t="shared" si="9"/>
        <v>1.13</v>
      </c>
      <c r="AV18" s="118">
        <f>IF(C18=0,"",ROUND('[1]Neprofi'!CA20/(C18/1000),2))</f>
        <v>50.68</v>
      </c>
      <c r="AW18" s="117">
        <f>'[1]Neprofi'!CG20</f>
        <v>2</v>
      </c>
      <c r="AX18" s="117">
        <f>'[1]Neprofi'!CI20</f>
        <v>0</v>
      </c>
      <c r="AY18" s="117">
        <f>'[1]Neprofi'!CK20</f>
        <v>0</v>
      </c>
      <c r="AZ18" s="117">
        <f>'[1]Neprofi'!CJ20</f>
        <v>0</v>
      </c>
      <c r="BA18" s="117">
        <f>SUM('[1]Neprofi'!CL20+'[1]Neprofi'!CM20)</f>
        <v>0</v>
      </c>
      <c r="BB18" s="145">
        <f>IF(BA18=0,"",ROUND('[1]Neprofi'!CM20/BA18*100,2))</f>
      </c>
      <c r="BC18" s="117">
        <f>SUM('[1]Neprofi'!CN20+'[1]Neprofi'!CO20)</f>
        <v>0</v>
      </c>
      <c r="BD18" s="117">
        <f>'[1]Neprofi'!CP20</f>
        <v>0</v>
      </c>
      <c r="BE18" s="117">
        <f>'[1]Neprofi'!CQ20</f>
        <v>0</v>
      </c>
      <c r="BF18" s="117">
        <f>SUM('[1]Neprofi'!CR20+'[1]Neprofi'!CS20)</f>
        <v>0</v>
      </c>
      <c r="BG18" s="117">
        <f>'[1]Neprofi'!CT20</f>
        <v>0</v>
      </c>
      <c r="BH18" s="117">
        <f>'[1]Neprofi'!CV20</f>
        <v>0</v>
      </c>
      <c r="BI18" s="121">
        <f>IF(C18=0,"",ROUND('[1]Neprofi'!EX20/C18,2))</f>
        <v>6.97</v>
      </c>
      <c r="BJ18" s="121">
        <f>IF(Y18=0,"",ROUND('[1]Neprofi'!EX20/Y18,2))</f>
        <v>49.5</v>
      </c>
      <c r="BK18" s="118">
        <f>IF('[1]Neprofi'!EX20=0,"",ROUND('[1]Neprofi'!EH20/'[1]Neprofi'!EX20*100,2))</f>
        <v>19.2</v>
      </c>
      <c r="BL18" s="118">
        <f>IF('[1]Neprofi'!EX20=0,"",ROUND('[1]Neprofi'!EI20/'[1]Neprofi'!EX20*100,2))</f>
        <v>0</v>
      </c>
      <c r="BM18" s="147">
        <f>'[1]Neprofi'!CX20</f>
        <v>0</v>
      </c>
      <c r="BN18" s="148">
        <f t="shared" si="10"/>
        <v>0</v>
      </c>
      <c r="BO18" s="148">
        <f t="shared" si="11"/>
        <v>0</v>
      </c>
      <c r="BP18" s="149">
        <f t="shared" si="12"/>
        <v>0</v>
      </c>
    </row>
    <row r="19" spans="1:68" s="138" customFormat="1" ht="12.75">
      <c r="A19" s="392">
        <f>'[1]Neprofi'!A21</f>
        <v>12</v>
      </c>
      <c r="B19" s="144" t="str">
        <f>IF('[1]Neprofi'!B21="","",CONCATENATE('[1]Neprofi'!B21))</f>
        <v>Hošťálkovy</v>
      </c>
      <c r="C19" s="116">
        <f>'[1]Neprofi'!D21</f>
        <v>592</v>
      </c>
      <c r="D19" s="117">
        <f>'[1]Neprofi'!H21</f>
        <v>2285</v>
      </c>
      <c r="E19" s="118">
        <f t="shared" si="0"/>
        <v>3859.8</v>
      </c>
      <c r="F19" s="118">
        <f>IF(D19=0,"",ROUND('[1]Neprofi'!I21/D19*100,2))</f>
        <v>15.14</v>
      </c>
      <c r="G19" s="118">
        <f>IF(D19=0,"",ROUND('[1]Neprofi'!J21/D19*100,2))</f>
        <v>84.77</v>
      </c>
      <c r="H19" s="116">
        <f>'[1]Neprofi'!R21</f>
        <v>0</v>
      </c>
      <c r="I19" s="119">
        <f>IF(D19=0,"",ROUND('[1]Neprofi'!U21/D19*100,2))</f>
        <v>100</v>
      </c>
      <c r="J19" s="116">
        <f>'[1]Neprofi'!V21</f>
        <v>108</v>
      </c>
      <c r="K19" s="119">
        <f>IF('[1]Neprofi'!U21=0,"",ROUND(J19/'[1]Neprofi'!U21*100,2))</f>
        <v>4.73</v>
      </c>
      <c r="L19" s="119">
        <f>IF(C19=0,"",ROUND('[1]Neprofi'!EY21/C19*1000,2))</f>
        <v>182.43</v>
      </c>
      <c r="M19" s="119">
        <f>IF(C19=0,"",ROUND('[1]Neprofi'!T21/C19*1000,2))</f>
        <v>0</v>
      </c>
      <c r="N19" s="118">
        <f t="shared" si="1"/>
        <v>0.63</v>
      </c>
      <c r="O19" s="117">
        <f>'[1]Neprofi'!AA21</f>
        <v>27</v>
      </c>
      <c r="P19" s="118">
        <f t="shared" si="2"/>
        <v>4.56</v>
      </c>
      <c r="Q19" s="117">
        <f>'[1]Neprofi'!AB21</f>
        <v>8</v>
      </c>
      <c r="R19" s="118">
        <f t="shared" si="3"/>
        <v>29.63</v>
      </c>
      <c r="S19" s="117">
        <f>'[1]Neprofi'!AC21</f>
        <v>249</v>
      </c>
      <c r="T19" s="118">
        <f>IF(S19=0,"",ROUND('[1]Neprofi'!AD21/S19*100,2))</f>
        <v>100</v>
      </c>
      <c r="U19" s="118">
        <f>IF(S19=0,"",ROUND('[1]Neprofi'!AI21/S19*100,2))</f>
        <v>0</v>
      </c>
      <c r="V19" s="118">
        <f>IF('[1]Neprofi'!AD21=0,"",ROUND('[1]Neprofi'!AF21/'[1]Neprofi'!AD21*100,2))</f>
        <v>0</v>
      </c>
      <c r="W19" s="118">
        <f>IF('[1]Neprofi'!AD21=0,"",ROUND(SUM('[1]Neprofi'!AG21+'[1]Neprofi'!AH21)/'[1]Neprofi'!AD21*100,2))</f>
        <v>0</v>
      </c>
      <c r="X19" s="118">
        <f t="shared" si="4"/>
        <v>0.42</v>
      </c>
      <c r="Y19" s="117">
        <f>'[1]Neprofi'!AK21</f>
        <v>1449</v>
      </c>
      <c r="Z19" s="118">
        <f t="shared" si="5"/>
        <v>2.45</v>
      </c>
      <c r="AA19" s="118">
        <f t="shared" si="6"/>
        <v>53.67</v>
      </c>
      <c r="AB19" s="145">
        <f>IF(Y19=0,"",ROUND('[1]Neprofi'!AZ21/Y19*100,2))</f>
        <v>0</v>
      </c>
      <c r="AC19" s="145">
        <f>IF(Y19=0,"",ROUND('[1]Neprofi'!BA21/Y19*100,2))</f>
        <v>0</v>
      </c>
      <c r="AD19" s="117">
        <f>SUM('[1]Neprofi'!AL21+'[1]Neprofi'!AM21)</f>
        <v>1240</v>
      </c>
      <c r="AE19" s="118">
        <f>IF(AD19=0,"",ROUND('[1]Neprofi'!AL21/AD19*100,2))</f>
        <v>1.29</v>
      </c>
      <c r="AF19" s="117">
        <f>SUM('[1]Neprofi'!AN21+'[1]Neprofi'!AO21)</f>
        <v>209</v>
      </c>
      <c r="AG19" s="118">
        <f t="shared" si="7"/>
        <v>26.13</v>
      </c>
      <c r="AH19" s="118">
        <f>IF(AF19=0,"",ROUND('[1]Neprofi'!AN21/AF19*100,2))</f>
        <v>5.26</v>
      </c>
      <c r="AI19" s="117">
        <f>'[1]Neprofi'!AP21</f>
        <v>0</v>
      </c>
      <c r="AJ19" s="118">
        <f t="shared" si="8"/>
        <v>0</v>
      </c>
      <c r="AK19" s="117">
        <f>'[1]Neprofi'!BD21</f>
        <v>0</v>
      </c>
      <c r="AL19" s="117">
        <f>'[1]Neprofi'!BF21</f>
        <v>0</v>
      </c>
      <c r="AM19" s="117">
        <f>'[1]Neprofi'!BL21</f>
        <v>0</v>
      </c>
      <c r="AN19" s="117">
        <f>'[1]Neprofi'!BO21</f>
        <v>0</v>
      </c>
      <c r="AO19" s="117">
        <f>'[1]Neprofi'!BP21</f>
        <v>0</v>
      </c>
      <c r="AP19" s="117">
        <f>'[1]Neprofi'!BQ21</f>
        <v>0</v>
      </c>
      <c r="AQ19" s="117">
        <f>'[1]Neprofi'!BR21</f>
        <v>0</v>
      </c>
      <c r="AR19" s="117">
        <f>SUM('[1]Neprofi'!BT21+'[1]Neprofi'!BV21+'[1]Neprofi'!BX21)</f>
        <v>0</v>
      </c>
      <c r="AS19" s="118">
        <f>IF(C19=0,"",ROUND('[1]Neprofi'!CB21/(C19/1000),2))</f>
        <v>0</v>
      </c>
      <c r="AT19" s="117">
        <f>'[1]Neprofi'!CD21</f>
        <v>0</v>
      </c>
      <c r="AU19" s="118">
        <f t="shared" si="9"/>
        <v>0</v>
      </c>
      <c r="AV19" s="118">
        <f>IF(C19=0,"",ROUND('[1]Neprofi'!CA21/(C19/1000),2))</f>
        <v>16.89</v>
      </c>
      <c r="AW19" s="117">
        <f>'[1]Neprofi'!CG21</f>
        <v>1</v>
      </c>
      <c r="AX19" s="117">
        <f>'[1]Neprofi'!CI21</f>
        <v>0</v>
      </c>
      <c r="AY19" s="117">
        <f>'[1]Neprofi'!CK21</f>
        <v>0</v>
      </c>
      <c r="AZ19" s="117">
        <f>'[1]Neprofi'!CJ21</f>
        <v>0</v>
      </c>
      <c r="BA19" s="117">
        <f>SUM('[1]Neprofi'!CL21+'[1]Neprofi'!CM21)</f>
        <v>0</v>
      </c>
      <c r="BB19" s="145">
        <f>IF(BA19=0,"",ROUND('[1]Neprofi'!CM21/BA19*100,2))</f>
      </c>
      <c r="BC19" s="117">
        <f>SUM('[1]Neprofi'!CN21+'[1]Neprofi'!CO21)</f>
        <v>0</v>
      </c>
      <c r="BD19" s="117">
        <f>'[1]Neprofi'!CP21</f>
        <v>0</v>
      </c>
      <c r="BE19" s="117">
        <f>'[1]Neprofi'!CQ21</f>
        <v>0</v>
      </c>
      <c r="BF19" s="117">
        <f>SUM('[1]Neprofi'!CR21+'[1]Neprofi'!CS21)</f>
        <v>0</v>
      </c>
      <c r="BG19" s="117">
        <f>'[1]Neprofi'!CT21</f>
        <v>0</v>
      </c>
      <c r="BH19" s="117">
        <f>'[1]Neprofi'!CV21</f>
        <v>0</v>
      </c>
      <c r="BI19" s="121">
        <f>IF(C19=0,"",ROUND('[1]Neprofi'!EX21/C19,2))</f>
        <v>33.78</v>
      </c>
      <c r="BJ19" s="121">
        <f>IF(Y19=0,"",ROUND('[1]Neprofi'!EX21/Y19,2))</f>
        <v>13.8</v>
      </c>
      <c r="BK19" s="118">
        <f>IF('[1]Neprofi'!EX21=0,"",ROUND('[1]Neprofi'!EH21/'[1]Neprofi'!EX21*100,2))</f>
        <v>0</v>
      </c>
      <c r="BL19" s="118">
        <f>IF('[1]Neprofi'!EX21=0,"",ROUND('[1]Neprofi'!EI21/'[1]Neprofi'!EX21*100,2))</f>
        <v>0</v>
      </c>
      <c r="BM19" s="147">
        <f>'[1]Neprofi'!CX21</f>
        <v>0</v>
      </c>
      <c r="BN19" s="148">
        <f t="shared" si="10"/>
        <v>0</v>
      </c>
      <c r="BO19" s="148">
        <f t="shared" si="11"/>
        <v>0</v>
      </c>
      <c r="BP19" s="149">
        <f t="shared" si="12"/>
        <v>0</v>
      </c>
    </row>
    <row r="20" spans="1:68" s="138" customFormat="1" ht="12.75">
      <c r="A20" s="392">
        <f>'[1]Neprofi'!A22</f>
        <v>13</v>
      </c>
      <c r="B20" s="144" t="str">
        <f>IF('[1]Neprofi'!B22="","",CONCATENATE('[1]Neprofi'!B22))</f>
        <v>Janov</v>
      </c>
      <c r="C20" s="116">
        <f>'[1]Neprofi'!D22</f>
        <v>296</v>
      </c>
      <c r="D20" s="117">
        <f>'[1]Neprofi'!H22</f>
        <v>2958</v>
      </c>
      <c r="E20" s="118">
        <f t="shared" si="0"/>
        <v>9993.24</v>
      </c>
      <c r="F20" s="118">
        <f>IF(D20=0,"",ROUND('[1]Neprofi'!I22/D20*100,2))</f>
        <v>19.74</v>
      </c>
      <c r="G20" s="118">
        <f>IF(D20=0,"",ROUND('[1]Neprofi'!J22/D20*100,2))</f>
        <v>80.19</v>
      </c>
      <c r="H20" s="116">
        <f>'[1]Neprofi'!R22</f>
        <v>0</v>
      </c>
      <c r="I20" s="119">
        <f>IF(D20=0,"",ROUND('[1]Neprofi'!U22/D20*100,2))</f>
        <v>100</v>
      </c>
      <c r="J20" s="116">
        <f>'[1]Neprofi'!V22</f>
        <v>20</v>
      </c>
      <c r="K20" s="119">
        <f>IF('[1]Neprofi'!U22=0,"",ROUND(J20/'[1]Neprofi'!U22*100,2))</f>
        <v>0.68</v>
      </c>
      <c r="L20" s="119">
        <f>IF(C20=0,"",ROUND('[1]Neprofi'!EY22/C20*1000,2))</f>
        <v>67.57</v>
      </c>
      <c r="M20" s="119">
        <f>IF(C20=0,"",ROUND('[1]Neprofi'!T22/C20*1000,2))</f>
        <v>3.38</v>
      </c>
      <c r="N20" s="118">
        <f t="shared" si="1"/>
        <v>0.57</v>
      </c>
      <c r="O20" s="117">
        <f>'[1]Neprofi'!AA22</f>
        <v>25</v>
      </c>
      <c r="P20" s="118">
        <f t="shared" si="2"/>
        <v>8.45</v>
      </c>
      <c r="Q20" s="117">
        <f>'[1]Neprofi'!AB22</f>
        <v>3</v>
      </c>
      <c r="R20" s="118">
        <f t="shared" si="3"/>
        <v>12</v>
      </c>
      <c r="S20" s="117">
        <f>'[1]Neprofi'!AC22</f>
        <v>252</v>
      </c>
      <c r="T20" s="118">
        <f>IF(S20=0,"",ROUND('[1]Neprofi'!AD22/S20*100,2))</f>
        <v>100</v>
      </c>
      <c r="U20" s="118">
        <f>IF(S20=0,"",ROUND('[1]Neprofi'!AI22/S20*100,2))</f>
        <v>0</v>
      </c>
      <c r="V20" s="118">
        <f>IF('[1]Neprofi'!AD22=0,"",ROUND('[1]Neprofi'!AF22/'[1]Neprofi'!AD22*100,2))</f>
        <v>0</v>
      </c>
      <c r="W20" s="118">
        <f>IF('[1]Neprofi'!AD22=0,"",ROUND(SUM('[1]Neprofi'!AG22+'[1]Neprofi'!AH22)/'[1]Neprofi'!AD22*100,2))</f>
        <v>0</v>
      </c>
      <c r="X20" s="118">
        <f t="shared" si="4"/>
        <v>0.85</v>
      </c>
      <c r="Y20" s="117">
        <f>'[1]Neprofi'!AK22</f>
        <v>1688</v>
      </c>
      <c r="Z20" s="118">
        <f t="shared" si="5"/>
        <v>5.7</v>
      </c>
      <c r="AA20" s="118">
        <f t="shared" si="6"/>
        <v>67.52</v>
      </c>
      <c r="AB20" s="145">
        <f>IF(Y20=0,"",ROUND('[1]Neprofi'!AZ22/Y20*100,2))</f>
        <v>0</v>
      </c>
      <c r="AC20" s="145">
        <f>IF(Y20=0,"",ROUND('[1]Neprofi'!BA22/Y20*100,2))</f>
        <v>31.16</v>
      </c>
      <c r="AD20" s="117">
        <f>SUM('[1]Neprofi'!AL22+'[1]Neprofi'!AM22)</f>
        <v>1441</v>
      </c>
      <c r="AE20" s="118">
        <f>IF(AD20=0,"",ROUND('[1]Neprofi'!AL22/AD20*100,2))</f>
        <v>16.38</v>
      </c>
      <c r="AF20" s="117">
        <f>SUM('[1]Neprofi'!AN22+'[1]Neprofi'!AO22)</f>
        <v>21</v>
      </c>
      <c r="AG20" s="118">
        <f t="shared" si="7"/>
        <v>7</v>
      </c>
      <c r="AH20" s="118">
        <f>IF(AF20=0,"",ROUND('[1]Neprofi'!AN22/AF20*100,2))</f>
        <v>33.33</v>
      </c>
      <c r="AI20" s="117">
        <f>'[1]Neprofi'!AP22</f>
        <v>226</v>
      </c>
      <c r="AJ20" s="118">
        <f t="shared" si="8"/>
        <v>13.39</v>
      </c>
      <c r="AK20" s="117">
        <f>'[1]Neprofi'!BD22</f>
        <v>20</v>
      </c>
      <c r="AL20" s="117">
        <f>'[1]Neprofi'!BF22</f>
        <v>175</v>
      </c>
      <c r="AM20" s="117">
        <f>'[1]Neprofi'!BL22</f>
        <v>0</v>
      </c>
      <c r="AN20" s="117">
        <f>'[1]Neprofi'!BO22</f>
        <v>0</v>
      </c>
      <c r="AO20" s="117">
        <f>'[1]Neprofi'!BP22</f>
        <v>0</v>
      </c>
      <c r="AP20" s="117">
        <f>'[1]Neprofi'!BQ22</f>
        <v>0</v>
      </c>
      <c r="AQ20" s="117">
        <f>'[1]Neprofi'!BR22</f>
        <v>0</v>
      </c>
      <c r="AR20" s="117">
        <f>SUM('[1]Neprofi'!BT22+'[1]Neprofi'!BV22+'[1]Neprofi'!BX22)</f>
        <v>0</v>
      </c>
      <c r="AS20" s="118">
        <f>IF(C20=0,"",ROUND('[1]Neprofi'!CB22/(C20/1000),2))</f>
        <v>23.65</v>
      </c>
      <c r="AT20" s="117">
        <f>'[1]Neprofi'!CD22</f>
        <v>1</v>
      </c>
      <c r="AU20" s="118">
        <f t="shared" si="9"/>
        <v>3.38</v>
      </c>
      <c r="AV20" s="118">
        <f>IF(C20=0,"",ROUND('[1]Neprofi'!CA22/(C20/1000),2))</f>
        <v>202.7</v>
      </c>
      <c r="AW20" s="117">
        <f>'[1]Neprofi'!CG22</f>
        <v>2</v>
      </c>
      <c r="AX20" s="117">
        <f>'[1]Neprofi'!CI22</f>
        <v>0</v>
      </c>
      <c r="AY20" s="117">
        <f>'[1]Neprofi'!CK22</f>
        <v>0</v>
      </c>
      <c r="AZ20" s="117">
        <f>'[1]Neprofi'!CJ22</f>
        <v>0</v>
      </c>
      <c r="BA20" s="117">
        <f>SUM('[1]Neprofi'!CL22+'[1]Neprofi'!CM22)</f>
        <v>0</v>
      </c>
      <c r="BB20" s="145">
        <f>IF(BA20=0,"",ROUND('[1]Neprofi'!CM22/BA20*100,2))</f>
      </c>
      <c r="BC20" s="117">
        <f>SUM('[1]Neprofi'!CN22+'[1]Neprofi'!CO22)</f>
        <v>0</v>
      </c>
      <c r="BD20" s="117">
        <f>'[1]Neprofi'!CP22</f>
        <v>0</v>
      </c>
      <c r="BE20" s="117">
        <f>'[1]Neprofi'!CQ22</f>
        <v>0</v>
      </c>
      <c r="BF20" s="117">
        <f>SUM('[1]Neprofi'!CR22+'[1]Neprofi'!CS22)</f>
        <v>0</v>
      </c>
      <c r="BG20" s="117">
        <f>'[1]Neprofi'!CT22</f>
        <v>0</v>
      </c>
      <c r="BH20" s="117">
        <f>'[1]Neprofi'!CV22</f>
        <v>0</v>
      </c>
      <c r="BI20" s="121">
        <f>IF(C20=0,"",ROUND('[1]Neprofi'!EX22/C20,2))</f>
        <v>17.2</v>
      </c>
      <c r="BJ20" s="121">
        <f>IF(Y20=0,"",ROUND('[1]Neprofi'!EX22/Y20,2))</f>
        <v>3.02</v>
      </c>
      <c r="BK20" s="118">
        <f>IF('[1]Neprofi'!EX22=0,"",ROUND('[1]Neprofi'!EH22/'[1]Neprofi'!EX22*100,2))</f>
        <v>41.06</v>
      </c>
      <c r="BL20" s="118">
        <f>IF('[1]Neprofi'!EX22=0,"",ROUND('[1]Neprofi'!EI22/'[1]Neprofi'!EX22*100,2))</f>
        <v>0</v>
      </c>
      <c r="BM20" s="147">
        <f>'[1]Neprofi'!CX22</f>
        <v>0</v>
      </c>
      <c r="BN20" s="148">
        <f t="shared" si="10"/>
        <v>0</v>
      </c>
      <c r="BO20" s="148">
        <f t="shared" si="11"/>
        <v>0</v>
      </c>
      <c r="BP20" s="149">
        <f t="shared" si="12"/>
        <v>0</v>
      </c>
    </row>
    <row r="21" spans="1:68" s="138" customFormat="1" ht="12.75">
      <c r="A21" s="392">
        <f>'[1]Neprofi'!A23</f>
        <v>14</v>
      </c>
      <c r="B21" s="144" t="str">
        <f>IF('[1]Neprofi'!B23="","",CONCATENATE('[1]Neprofi'!B23))</f>
        <v>Jindřichov</v>
      </c>
      <c r="C21" s="116">
        <f>'[1]Neprofi'!D23</f>
        <v>1289</v>
      </c>
      <c r="D21" s="117">
        <f>'[1]Neprofi'!H23</f>
        <v>6219</v>
      </c>
      <c r="E21" s="118">
        <f t="shared" si="0"/>
        <v>4824.67</v>
      </c>
      <c r="F21" s="118">
        <f>IF(D21=0,"",ROUND('[1]Neprofi'!I23/D21*100,2))</f>
        <v>30.1</v>
      </c>
      <c r="G21" s="118">
        <f>IF(D21=0,"",ROUND('[1]Neprofi'!J23/D21*100,2))</f>
        <v>69.85</v>
      </c>
      <c r="H21" s="116">
        <f>'[1]Neprofi'!R23</f>
        <v>1</v>
      </c>
      <c r="I21" s="119">
        <f>IF(D21=0,"",ROUND('[1]Neprofi'!U23/D21*100,2))</f>
        <v>100</v>
      </c>
      <c r="J21" s="116">
        <f>'[1]Neprofi'!V23</f>
        <v>100</v>
      </c>
      <c r="K21" s="119">
        <f>IF('[1]Neprofi'!U23=0,"",ROUND(J21/'[1]Neprofi'!U23*100,2))</f>
        <v>1.61</v>
      </c>
      <c r="L21" s="119">
        <f>IF(C21=0,"",ROUND('[1]Neprofi'!EY23/C21*1000,2))</f>
        <v>77.58</v>
      </c>
      <c r="M21" s="119">
        <f>IF(C21=0,"",ROUND('[1]Neprofi'!T23/C21*1000,2))</f>
        <v>0</v>
      </c>
      <c r="N21" s="118">
        <f t="shared" si="1"/>
        <v>0.33</v>
      </c>
      <c r="O21" s="117">
        <f>'[1]Neprofi'!AA23</f>
        <v>47</v>
      </c>
      <c r="P21" s="118">
        <f t="shared" si="2"/>
        <v>3.65</v>
      </c>
      <c r="Q21" s="117">
        <f>'[1]Neprofi'!AB23</f>
        <v>19</v>
      </c>
      <c r="R21" s="118">
        <f t="shared" si="3"/>
        <v>40.43</v>
      </c>
      <c r="S21" s="117">
        <f>'[1]Neprofi'!AC23</f>
        <v>648</v>
      </c>
      <c r="T21" s="118">
        <f>IF(S21=0,"",ROUND('[1]Neprofi'!AD23/S21*100,2))</f>
        <v>100</v>
      </c>
      <c r="U21" s="118">
        <f>IF(S21=0,"",ROUND('[1]Neprofi'!AI23/S21*100,2))</f>
        <v>0</v>
      </c>
      <c r="V21" s="118">
        <f>IF('[1]Neprofi'!AD23=0,"",ROUND('[1]Neprofi'!AF23/'[1]Neprofi'!AD23*100,2))</f>
        <v>36.27</v>
      </c>
      <c r="W21" s="118">
        <f>IF('[1]Neprofi'!AD23=0,"",ROUND(SUM('[1]Neprofi'!AG23+'[1]Neprofi'!AH23)/'[1]Neprofi'!AD23*100,2))</f>
        <v>0</v>
      </c>
      <c r="X21" s="118">
        <f t="shared" si="4"/>
        <v>0.5</v>
      </c>
      <c r="Y21" s="117">
        <f>'[1]Neprofi'!AK23</f>
        <v>2032</v>
      </c>
      <c r="Z21" s="118">
        <f t="shared" si="5"/>
        <v>1.58</v>
      </c>
      <c r="AA21" s="118">
        <f t="shared" si="6"/>
        <v>43.23</v>
      </c>
      <c r="AB21" s="145">
        <f>IF(Y21=0,"",ROUND('[1]Neprofi'!AZ23/Y21*100,2))</f>
        <v>0</v>
      </c>
      <c r="AC21" s="145">
        <f>IF(Y21=0,"",ROUND('[1]Neprofi'!BA23/Y21*100,2))</f>
        <v>33.86</v>
      </c>
      <c r="AD21" s="117">
        <f>SUM('[1]Neprofi'!AL23+'[1]Neprofi'!AM23)</f>
        <v>1549</v>
      </c>
      <c r="AE21" s="118">
        <f>IF(AD21=0,"",ROUND('[1]Neprofi'!AL23/AD21*100,2))</f>
        <v>3.62</v>
      </c>
      <c r="AF21" s="117">
        <f>SUM('[1]Neprofi'!AN23+'[1]Neprofi'!AO23)</f>
        <v>441</v>
      </c>
      <c r="AG21" s="118">
        <f t="shared" si="7"/>
        <v>23.21</v>
      </c>
      <c r="AH21" s="118">
        <f>IF(AF21=0,"",ROUND('[1]Neprofi'!AN23/AF21*100,2))</f>
        <v>9.07</v>
      </c>
      <c r="AI21" s="117">
        <f>'[1]Neprofi'!AP23</f>
        <v>42</v>
      </c>
      <c r="AJ21" s="118">
        <f t="shared" si="8"/>
        <v>2.07</v>
      </c>
      <c r="AK21" s="117">
        <f>'[1]Neprofi'!BD23</f>
        <v>157</v>
      </c>
      <c r="AL21" s="117">
        <f>'[1]Neprofi'!BF23</f>
        <v>60</v>
      </c>
      <c r="AM21" s="117">
        <f>'[1]Neprofi'!BL23</f>
        <v>0</v>
      </c>
      <c r="AN21" s="117">
        <f>'[1]Neprofi'!BO23</f>
        <v>0</v>
      </c>
      <c r="AO21" s="117">
        <f>'[1]Neprofi'!BP23</f>
        <v>0</v>
      </c>
      <c r="AP21" s="117">
        <f>'[1]Neprofi'!BQ23</f>
        <v>0</v>
      </c>
      <c r="AQ21" s="117">
        <f>'[1]Neprofi'!BR23</f>
        <v>0</v>
      </c>
      <c r="AR21" s="117">
        <f>SUM('[1]Neprofi'!BT23+'[1]Neprofi'!BV23+'[1]Neprofi'!BX23)</f>
        <v>0</v>
      </c>
      <c r="AS21" s="118">
        <f>IF(C21=0,"",ROUND('[1]Neprofi'!CB23/(C21/1000),2))</f>
        <v>10.09</v>
      </c>
      <c r="AT21" s="117">
        <f>'[1]Neprofi'!CD23</f>
        <v>4</v>
      </c>
      <c r="AU21" s="118">
        <f t="shared" si="9"/>
        <v>3.1</v>
      </c>
      <c r="AV21" s="118">
        <f>IF(C21=0,"",ROUND('[1]Neprofi'!CA23/(C21/1000),2))</f>
        <v>62.06</v>
      </c>
      <c r="AW21" s="117">
        <f>'[1]Neprofi'!CG23</f>
        <v>6</v>
      </c>
      <c r="AX21" s="117">
        <f>'[1]Neprofi'!CI23</f>
        <v>1</v>
      </c>
      <c r="AY21" s="117">
        <f>'[1]Neprofi'!CK23</f>
        <v>0</v>
      </c>
      <c r="AZ21" s="117">
        <f>'[1]Neprofi'!CJ23</f>
        <v>1</v>
      </c>
      <c r="BA21" s="117">
        <f>SUM('[1]Neprofi'!CL23+'[1]Neprofi'!CM23)</f>
        <v>0</v>
      </c>
      <c r="BB21" s="145">
        <f>IF(BA21=0,"",ROUND('[1]Neprofi'!CM23/BA21*100,2))</f>
      </c>
      <c r="BC21" s="117">
        <f>SUM('[1]Neprofi'!CN23+'[1]Neprofi'!CO23)</f>
        <v>0</v>
      </c>
      <c r="BD21" s="117">
        <f>'[1]Neprofi'!CP23</f>
        <v>0</v>
      </c>
      <c r="BE21" s="117">
        <f>'[1]Neprofi'!CQ23</f>
        <v>0</v>
      </c>
      <c r="BF21" s="117">
        <f>SUM('[1]Neprofi'!CR23+'[1]Neprofi'!CS23)</f>
        <v>0</v>
      </c>
      <c r="BG21" s="117">
        <f>'[1]Neprofi'!CT23</f>
        <v>0</v>
      </c>
      <c r="BH21" s="117">
        <f>'[1]Neprofi'!CV23</f>
        <v>0</v>
      </c>
      <c r="BI21" s="121">
        <f>IF(C21=0,"",ROUND('[1]Neprofi'!EX23/C21,2))</f>
        <v>5.62</v>
      </c>
      <c r="BJ21" s="121">
        <f>IF(Y21=0,"",ROUND('[1]Neprofi'!EX23/Y21,2))</f>
        <v>3.56</v>
      </c>
      <c r="BK21" s="118">
        <f>IF('[1]Neprofi'!EX23=0,"",ROUND('[1]Neprofi'!EH23/'[1]Neprofi'!EX23*100,2))</f>
        <v>0</v>
      </c>
      <c r="BL21" s="118">
        <f>IF('[1]Neprofi'!EX23=0,"",ROUND('[1]Neprofi'!EI23/'[1]Neprofi'!EX23*100,2))</f>
        <v>0</v>
      </c>
      <c r="BM21" s="147">
        <f>'[1]Neprofi'!CX23</f>
        <v>0</v>
      </c>
      <c r="BN21" s="148">
        <f t="shared" si="10"/>
        <v>0</v>
      </c>
      <c r="BO21" s="148">
        <f t="shared" si="11"/>
        <v>0</v>
      </c>
      <c r="BP21" s="149">
        <f t="shared" si="12"/>
        <v>0</v>
      </c>
    </row>
    <row r="22" spans="1:68" s="138" customFormat="1" ht="12.75">
      <c r="A22" s="392">
        <f>'[1]Neprofi'!A24</f>
        <v>15</v>
      </c>
      <c r="B22" s="144" t="str">
        <f>IF('[1]Neprofi'!B24="","",CONCATENATE('[1]Neprofi'!B24))</f>
        <v>Jiříkov</v>
      </c>
      <c r="C22" s="116">
        <f>'[1]Neprofi'!D24</f>
        <v>270</v>
      </c>
      <c r="D22" s="117">
        <f>'[1]Neprofi'!H24</f>
        <v>1435</v>
      </c>
      <c r="E22" s="118">
        <f t="shared" si="0"/>
        <v>5314.81</v>
      </c>
      <c r="F22" s="118">
        <f>IF(D22=0,"",ROUND('[1]Neprofi'!I24/D22*100,2))</f>
        <v>17.42</v>
      </c>
      <c r="G22" s="118">
        <f>IF(D22=0,"",ROUND('[1]Neprofi'!J24/D22*100,2))</f>
        <v>82.44</v>
      </c>
      <c r="H22" s="116">
        <f>'[1]Neprofi'!R24</f>
        <v>0</v>
      </c>
      <c r="I22" s="119">
        <f>IF(D22=0,"",ROUND('[1]Neprofi'!U24/D22*100,2))</f>
        <v>100</v>
      </c>
      <c r="J22" s="116">
        <f>'[1]Neprofi'!V24</f>
        <v>22</v>
      </c>
      <c r="K22" s="119">
        <f>IF('[1]Neprofi'!U24=0,"",ROUND(J22/'[1]Neprofi'!U24*100,2))</f>
        <v>1.53</v>
      </c>
      <c r="L22" s="119">
        <f>IF(C22=0,"",ROUND('[1]Neprofi'!EY24/C22*1000,2))</f>
        <v>81.48</v>
      </c>
      <c r="M22" s="119">
        <f>IF(C22=0,"",ROUND('[1]Neprofi'!T24/C22*1000,2))</f>
        <v>0</v>
      </c>
      <c r="N22" s="118">
        <f t="shared" si="1"/>
        <v>0.02</v>
      </c>
      <c r="O22" s="117">
        <f>'[1]Neprofi'!AA24</f>
        <v>11</v>
      </c>
      <c r="P22" s="118">
        <f t="shared" si="2"/>
        <v>4.07</v>
      </c>
      <c r="Q22" s="117">
        <f>'[1]Neprofi'!AB24</f>
        <v>7</v>
      </c>
      <c r="R22" s="118">
        <f t="shared" si="3"/>
        <v>63.64</v>
      </c>
      <c r="S22" s="117">
        <f>'[1]Neprofi'!AC24</f>
        <v>15</v>
      </c>
      <c r="T22" s="118">
        <f>IF(S22=0,"",ROUND('[1]Neprofi'!AD24/S22*100,2))</f>
        <v>100</v>
      </c>
      <c r="U22" s="118">
        <f>IF(S22=0,"",ROUND('[1]Neprofi'!AI24/S22*100,2))</f>
        <v>0</v>
      </c>
      <c r="V22" s="118">
        <f>IF('[1]Neprofi'!AD24=0,"",ROUND('[1]Neprofi'!AF24/'[1]Neprofi'!AD24*100,2))</f>
        <v>0</v>
      </c>
      <c r="W22" s="118">
        <f>IF('[1]Neprofi'!AD24=0,"",ROUND(SUM('[1]Neprofi'!AG24+'[1]Neprofi'!AH24)/'[1]Neprofi'!AD24*100,2))</f>
        <v>0</v>
      </c>
      <c r="X22" s="118">
        <f t="shared" si="4"/>
        <v>0.06</v>
      </c>
      <c r="Y22" s="117">
        <f>'[1]Neprofi'!AK24</f>
        <v>30</v>
      </c>
      <c r="Z22" s="118">
        <f t="shared" si="5"/>
        <v>0.11</v>
      </c>
      <c r="AA22" s="118">
        <f t="shared" si="6"/>
        <v>2.73</v>
      </c>
      <c r="AB22" s="145">
        <f>IF(Y22=0,"",ROUND('[1]Neprofi'!AZ24/Y22*100,2))</f>
        <v>0</v>
      </c>
      <c r="AC22" s="145">
        <f>IF(Y22=0,"",ROUND('[1]Neprofi'!BA24/Y22*100,2))</f>
        <v>0</v>
      </c>
      <c r="AD22" s="117">
        <f>SUM('[1]Neprofi'!AL24+'[1]Neprofi'!AM24)</f>
        <v>16</v>
      </c>
      <c r="AE22" s="118">
        <f>IF(AD22=0,"",ROUND('[1]Neprofi'!AL24/AD22*100,2))</f>
        <v>0</v>
      </c>
      <c r="AF22" s="117">
        <f>SUM('[1]Neprofi'!AN24+'[1]Neprofi'!AO24)</f>
        <v>14</v>
      </c>
      <c r="AG22" s="118">
        <f t="shared" si="7"/>
        <v>2</v>
      </c>
      <c r="AH22" s="118">
        <f>IF(AF22=0,"",ROUND('[1]Neprofi'!AN24/AF22*100,2))</f>
        <v>0</v>
      </c>
      <c r="AI22" s="117">
        <f>'[1]Neprofi'!AP24</f>
        <v>0</v>
      </c>
      <c r="AJ22" s="118">
        <f t="shared" si="8"/>
        <v>0</v>
      </c>
      <c r="AK22" s="117">
        <f>'[1]Neprofi'!BD24</f>
        <v>0</v>
      </c>
      <c r="AL22" s="117">
        <f>'[1]Neprofi'!BF24</f>
        <v>0</v>
      </c>
      <c r="AM22" s="117">
        <f>'[1]Neprofi'!BL24</f>
        <v>0</v>
      </c>
      <c r="AN22" s="117">
        <f>'[1]Neprofi'!BO24</f>
        <v>0</v>
      </c>
      <c r="AO22" s="117">
        <f>'[1]Neprofi'!BP24</f>
        <v>0</v>
      </c>
      <c r="AP22" s="117">
        <f>'[1]Neprofi'!BQ24</f>
        <v>0</v>
      </c>
      <c r="AQ22" s="117">
        <f>'[1]Neprofi'!BR24</f>
        <v>0</v>
      </c>
      <c r="AR22" s="117">
        <f>SUM('[1]Neprofi'!BT24+'[1]Neprofi'!BV24+'[1]Neprofi'!BX24)</f>
        <v>0</v>
      </c>
      <c r="AS22" s="118">
        <f>IF(C22=0,"",ROUND('[1]Neprofi'!CB24/(C22/1000),2))</f>
        <v>7.41</v>
      </c>
      <c r="AT22" s="117">
        <f>'[1]Neprofi'!CD24</f>
        <v>0</v>
      </c>
      <c r="AU22" s="118">
        <f t="shared" si="9"/>
        <v>0</v>
      </c>
      <c r="AV22" s="118">
        <f>IF(C22=0,"",ROUND('[1]Neprofi'!CA24/(C22/1000),2))</f>
        <v>129.63</v>
      </c>
      <c r="AW22" s="117">
        <f>'[1]Neprofi'!CG24</f>
        <v>3</v>
      </c>
      <c r="AX22" s="117">
        <f>'[1]Neprofi'!CI24</f>
        <v>0</v>
      </c>
      <c r="AY22" s="117">
        <f>'[1]Neprofi'!CK24</f>
        <v>0</v>
      </c>
      <c r="AZ22" s="117">
        <f>'[1]Neprofi'!CJ24</f>
        <v>0</v>
      </c>
      <c r="BA22" s="117">
        <f>SUM('[1]Neprofi'!CL24+'[1]Neprofi'!CM24)</f>
        <v>0</v>
      </c>
      <c r="BB22" s="145">
        <f>IF(BA22=0,"",ROUND('[1]Neprofi'!CM24/BA22*100,2))</f>
      </c>
      <c r="BC22" s="117">
        <f>SUM('[1]Neprofi'!CN24+'[1]Neprofi'!CO24)</f>
        <v>0</v>
      </c>
      <c r="BD22" s="117">
        <f>'[1]Neprofi'!CP24</f>
        <v>0</v>
      </c>
      <c r="BE22" s="117">
        <f>'[1]Neprofi'!CQ24</f>
        <v>0</v>
      </c>
      <c r="BF22" s="117">
        <f>SUM('[1]Neprofi'!CR24+'[1]Neprofi'!CS24)</f>
        <v>0</v>
      </c>
      <c r="BG22" s="117">
        <f>'[1]Neprofi'!CT24</f>
        <v>0</v>
      </c>
      <c r="BH22" s="117">
        <f>'[1]Neprofi'!CV24</f>
        <v>0</v>
      </c>
      <c r="BI22" s="121">
        <f>IF(C22=0,"",ROUND('[1]Neprofi'!EX24/C22,2))</f>
        <v>14.81</v>
      </c>
      <c r="BJ22" s="121">
        <f>IF(Y22=0,"",ROUND('[1]Neprofi'!EX24/Y22,2))</f>
        <v>133.33</v>
      </c>
      <c r="BK22" s="118">
        <f>IF('[1]Neprofi'!EX24=0,"",ROUND('[1]Neprofi'!EH24/'[1]Neprofi'!EX24*100,2))</f>
        <v>0</v>
      </c>
      <c r="BL22" s="118">
        <f>IF('[1]Neprofi'!EX24=0,"",ROUND('[1]Neprofi'!EI24/'[1]Neprofi'!EX24*100,2))</f>
        <v>0</v>
      </c>
      <c r="BM22" s="147">
        <f>'[1]Neprofi'!CX24</f>
        <v>0</v>
      </c>
      <c r="BN22" s="148">
        <f t="shared" si="10"/>
        <v>0</v>
      </c>
      <c r="BO22" s="148">
        <f t="shared" si="11"/>
        <v>0</v>
      </c>
      <c r="BP22" s="149">
        <f t="shared" si="12"/>
        <v>0</v>
      </c>
    </row>
    <row r="23" spans="1:68" s="138" customFormat="1" ht="12.75">
      <c r="A23" s="392">
        <f>'[1]Neprofi'!A25</f>
        <v>16</v>
      </c>
      <c r="B23" s="144" t="str">
        <f>IF('[1]Neprofi'!B25="","",CONCATENATE('[1]Neprofi'!B25))</f>
        <v>Karlovice</v>
      </c>
      <c r="C23" s="116">
        <f>'[1]Neprofi'!D25</f>
        <v>1045</v>
      </c>
      <c r="D23" s="117">
        <f>'[1]Neprofi'!H25</f>
        <v>3435</v>
      </c>
      <c r="E23" s="118">
        <f t="shared" si="0"/>
        <v>3287.08</v>
      </c>
      <c r="F23" s="118">
        <f>IF(D23=0,"",ROUND('[1]Neprofi'!I25/D23*100,2))</f>
        <v>21.51</v>
      </c>
      <c r="G23" s="118">
        <f>IF(D23=0,"",ROUND('[1]Neprofi'!J25/D23*100,2))</f>
        <v>78.31</v>
      </c>
      <c r="H23" s="116">
        <f>'[1]Neprofi'!R25</f>
        <v>0</v>
      </c>
      <c r="I23" s="119">
        <f>IF(D23=0,"",ROUND('[1]Neprofi'!U25/D23*100,2))</f>
        <v>100</v>
      </c>
      <c r="J23" s="116">
        <f>'[1]Neprofi'!V25</f>
        <v>54</v>
      </c>
      <c r="K23" s="119">
        <f>IF('[1]Neprofi'!U25=0,"",ROUND(J23/'[1]Neprofi'!U25*100,2))</f>
        <v>1.57</v>
      </c>
      <c r="L23" s="119">
        <f>IF(C23=0,"",ROUND('[1]Neprofi'!EY25/C23*1000,2))</f>
        <v>51.67</v>
      </c>
      <c r="M23" s="119">
        <f>IF(C23=0,"",ROUND('[1]Neprofi'!T25/C23*1000,2))</f>
        <v>0</v>
      </c>
      <c r="N23" s="118">
        <f t="shared" si="1"/>
        <v>0.35</v>
      </c>
      <c r="O23" s="117">
        <f>'[1]Neprofi'!AA25</f>
        <v>26</v>
      </c>
      <c r="P23" s="118">
        <f t="shared" si="2"/>
        <v>2.49</v>
      </c>
      <c r="Q23" s="117">
        <f>'[1]Neprofi'!AB25</f>
        <v>3</v>
      </c>
      <c r="R23" s="118">
        <f t="shared" si="3"/>
        <v>11.54</v>
      </c>
      <c r="S23" s="117">
        <f>'[1]Neprofi'!AC25</f>
        <v>209</v>
      </c>
      <c r="T23" s="118">
        <f>IF(S23=0,"",ROUND('[1]Neprofi'!AD25/S23*100,2))</f>
        <v>100</v>
      </c>
      <c r="U23" s="118">
        <f>IF(S23=0,"",ROUND('[1]Neprofi'!AI25/S23*100,2))</f>
        <v>0</v>
      </c>
      <c r="V23" s="118">
        <f>IF('[1]Neprofi'!AD25=0,"",ROUND('[1]Neprofi'!AF25/'[1]Neprofi'!AD25*100,2))</f>
        <v>0</v>
      </c>
      <c r="W23" s="118">
        <f>IF('[1]Neprofi'!AD25=0,"",ROUND(SUM('[1]Neprofi'!AG25+'[1]Neprofi'!AH25)/'[1]Neprofi'!AD25*100,2))</f>
        <v>0</v>
      </c>
      <c r="X23" s="118">
        <f t="shared" si="4"/>
        <v>0.2</v>
      </c>
      <c r="Y23" s="117">
        <f>'[1]Neprofi'!AK25</f>
        <v>1199</v>
      </c>
      <c r="Z23" s="118">
        <f t="shared" si="5"/>
        <v>1.15</v>
      </c>
      <c r="AA23" s="118">
        <f t="shared" si="6"/>
        <v>46.12</v>
      </c>
      <c r="AB23" s="145">
        <f>IF(Y23=0,"",ROUND('[1]Neprofi'!AZ25/Y23*100,2))</f>
        <v>0</v>
      </c>
      <c r="AC23" s="145">
        <f>IF(Y23=0,"",ROUND('[1]Neprofi'!BA25/Y23*100,2))</f>
        <v>0</v>
      </c>
      <c r="AD23" s="117">
        <f>SUM('[1]Neprofi'!AL25+'[1]Neprofi'!AM25)</f>
        <v>1033</v>
      </c>
      <c r="AE23" s="118">
        <f>IF(AD23=0,"",ROUND('[1]Neprofi'!AL25/AD23*100,2))</f>
        <v>7.26</v>
      </c>
      <c r="AF23" s="117">
        <f>SUM('[1]Neprofi'!AN25+'[1]Neprofi'!AO25)</f>
        <v>166</v>
      </c>
      <c r="AG23" s="118">
        <f t="shared" si="7"/>
        <v>55.33</v>
      </c>
      <c r="AH23" s="118">
        <f>IF(AF23=0,"",ROUND('[1]Neprofi'!AN25/AF23*100,2))</f>
        <v>12.05</v>
      </c>
      <c r="AI23" s="117">
        <f>'[1]Neprofi'!AP25</f>
        <v>0</v>
      </c>
      <c r="AJ23" s="118">
        <f t="shared" si="8"/>
        <v>0</v>
      </c>
      <c r="AK23" s="117">
        <f>'[1]Neprofi'!BD25</f>
        <v>0</v>
      </c>
      <c r="AL23" s="117">
        <f>'[1]Neprofi'!BF25</f>
        <v>1</v>
      </c>
      <c r="AM23" s="117">
        <f>'[1]Neprofi'!BL25</f>
        <v>0</v>
      </c>
      <c r="AN23" s="117">
        <f>'[1]Neprofi'!BO25</f>
        <v>0</v>
      </c>
      <c r="AO23" s="117">
        <f>'[1]Neprofi'!BP25</f>
        <v>0</v>
      </c>
      <c r="AP23" s="117">
        <f>'[1]Neprofi'!BQ25</f>
        <v>0</v>
      </c>
      <c r="AQ23" s="117">
        <f>'[1]Neprofi'!BR25</f>
        <v>0</v>
      </c>
      <c r="AR23" s="117">
        <f>SUM('[1]Neprofi'!BT25+'[1]Neprofi'!BV25+'[1]Neprofi'!BX25)</f>
        <v>0</v>
      </c>
      <c r="AS23" s="118">
        <f>IF(C23=0,"",ROUND('[1]Neprofi'!CB25/(C23/1000),2))</f>
        <v>0.96</v>
      </c>
      <c r="AT23" s="117">
        <f>'[1]Neprofi'!CD25</f>
        <v>1</v>
      </c>
      <c r="AU23" s="118">
        <f t="shared" si="9"/>
        <v>0.96</v>
      </c>
      <c r="AV23" s="118">
        <f>IF(C23=0,"",ROUND('[1]Neprofi'!CA25/(C23/1000),2))</f>
        <v>23.92</v>
      </c>
      <c r="AW23" s="117">
        <f>'[1]Neprofi'!CG25</f>
        <v>6</v>
      </c>
      <c r="AX23" s="117">
        <f>'[1]Neprofi'!CI25</f>
        <v>0</v>
      </c>
      <c r="AY23" s="117">
        <f>'[1]Neprofi'!CK25</f>
        <v>0</v>
      </c>
      <c r="AZ23" s="117">
        <f>'[1]Neprofi'!CJ25</f>
        <v>0</v>
      </c>
      <c r="BA23" s="117">
        <f>SUM('[1]Neprofi'!CL25+'[1]Neprofi'!CM25)</f>
        <v>0</v>
      </c>
      <c r="BB23" s="145">
        <f>IF(BA23=0,"",ROUND('[1]Neprofi'!CM25/BA23*100,2))</f>
      </c>
      <c r="BC23" s="117">
        <f>SUM('[1]Neprofi'!CN25+'[1]Neprofi'!CO25)</f>
        <v>0</v>
      </c>
      <c r="BD23" s="117">
        <f>'[1]Neprofi'!CP25</f>
        <v>0</v>
      </c>
      <c r="BE23" s="117">
        <f>'[1]Neprofi'!CQ25</f>
        <v>0</v>
      </c>
      <c r="BF23" s="117">
        <f>SUM('[1]Neprofi'!CR25+'[1]Neprofi'!CS25)</f>
        <v>0</v>
      </c>
      <c r="BG23" s="117">
        <f>'[1]Neprofi'!CT25</f>
        <v>0</v>
      </c>
      <c r="BH23" s="117">
        <f>'[1]Neprofi'!CV25</f>
        <v>0</v>
      </c>
      <c r="BI23" s="121">
        <f>IF(C23=0,"",ROUND('[1]Neprofi'!EX25/C23,2))</f>
        <v>9.57</v>
      </c>
      <c r="BJ23" s="121">
        <f>IF(Y23=0,"",ROUND('[1]Neprofi'!EX25/Y23,2))</f>
        <v>8.34</v>
      </c>
      <c r="BK23" s="118">
        <f>IF('[1]Neprofi'!EX25=0,"",ROUND('[1]Neprofi'!EH25/'[1]Neprofi'!EX25*100,2))</f>
        <v>0</v>
      </c>
      <c r="BL23" s="118">
        <f>IF('[1]Neprofi'!EX25=0,"",ROUND('[1]Neprofi'!EI25/'[1]Neprofi'!EX25*100,2))</f>
        <v>0</v>
      </c>
      <c r="BM23" s="147">
        <f>'[1]Neprofi'!CX25</f>
        <v>0</v>
      </c>
      <c r="BN23" s="148">
        <f t="shared" si="10"/>
        <v>0</v>
      </c>
      <c r="BO23" s="148">
        <f t="shared" si="11"/>
        <v>0</v>
      </c>
      <c r="BP23" s="149">
        <f t="shared" si="12"/>
        <v>0</v>
      </c>
    </row>
    <row r="24" spans="1:68" s="138" customFormat="1" ht="12.75">
      <c r="A24" s="392">
        <f>'[1]Neprofi'!A26</f>
        <v>17</v>
      </c>
      <c r="B24" s="144" t="str">
        <f>IF('[1]Neprofi'!B26="","",CONCATENATE('[1]Neprofi'!B26))</f>
        <v>Krasov</v>
      </c>
      <c r="C24" s="116">
        <f>'[1]Neprofi'!D26</f>
        <v>334</v>
      </c>
      <c r="D24" s="117">
        <f>'[1]Neprofi'!H26</f>
        <v>1843</v>
      </c>
      <c r="E24" s="118">
        <f t="shared" si="0"/>
        <v>5517.96</v>
      </c>
      <c r="F24" s="118">
        <f>IF(D24=0,"",ROUND('[1]Neprofi'!I26/D24*100,2))</f>
        <v>20.02</v>
      </c>
      <c r="G24" s="118">
        <f>IF(D24=0,"",ROUND('[1]Neprofi'!J26/D24*100,2))</f>
        <v>79.6</v>
      </c>
      <c r="H24" s="116">
        <f>'[1]Neprofi'!R26</f>
        <v>0</v>
      </c>
      <c r="I24" s="119">
        <f>IF(D24=0,"",ROUND('[1]Neprofi'!U26/D24*100,2))</f>
        <v>100</v>
      </c>
      <c r="J24" s="116">
        <f>'[1]Neprofi'!V26</f>
        <v>12</v>
      </c>
      <c r="K24" s="119">
        <f>IF('[1]Neprofi'!U26=0,"",ROUND(J24/'[1]Neprofi'!U26*100,2))</f>
        <v>0.65</v>
      </c>
      <c r="L24" s="119">
        <f>IF(C24=0,"",ROUND('[1]Neprofi'!EY26/C24*1000,2))</f>
        <v>35.93</v>
      </c>
      <c r="M24" s="119">
        <f>IF(C24=0,"",ROUND('[1]Neprofi'!T26/C24*1000,2))</f>
        <v>0</v>
      </c>
      <c r="N24" s="118">
        <f t="shared" si="1"/>
        <v>0.1</v>
      </c>
      <c r="O24" s="117">
        <f>'[1]Neprofi'!AA26</f>
        <v>15</v>
      </c>
      <c r="P24" s="118">
        <f t="shared" si="2"/>
        <v>4.49</v>
      </c>
      <c r="Q24" s="117">
        <f>'[1]Neprofi'!AB26</f>
        <v>3</v>
      </c>
      <c r="R24" s="118">
        <f t="shared" si="3"/>
        <v>20</v>
      </c>
      <c r="S24" s="117">
        <f>'[1]Neprofi'!AC26</f>
        <v>85</v>
      </c>
      <c r="T24" s="118">
        <f>IF(S24=0,"",ROUND('[1]Neprofi'!AD26/S24*100,2))</f>
        <v>100</v>
      </c>
      <c r="U24" s="118">
        <f>IF(S24=0,"",ROUND('[1]Neprofi'!AI26/S24*100,2))</f>
        <v>0</v>
      </c>
      <c r="V24" s="118">
        <f>IF('[1]Neprofi'!AD26=0,"",ROUND('[1]Neprofi'!AF26/'[1]Neprofi'!AD26*100,2))</f>
        <v>0</v>
      </c>
      <c r="W24" s="118">
        <f>IF('[1]Neprofi'!AD26=0,"",ROUND(SUM('[1]Neprofi'!AG26+'[1]Neprofi'!AH26)/'[1]Neprofi'!AD26*100,2))</f>
        <v>0</v>
      </c>
      <c r="X24" s="118">
        <f t="shared" si="4"/>
        <v>0.25</v>
      </c>
      <c r="Y24" s="117">
        <f>'[1]Neprofi'!AK26</f>
        <v>186</v>
      </c>
      <c r="Z24" s="118">
        <f t="shared" si="5"/>
        <v>0.56</v>
      </c>
      <c r="AA24" s="118">
        <f t="shared" si="6"/>
        <v>12.4</v>
      </c>
      <c r="AB24" s="145">
        <f>IF(Y24=0,"",ROUND('[1]Neprofi'!AZ26/Y24*100,2))</f>
        <v>0</v>
      </c>
      <c r="AC24" s="145">
        <f>IF(Y24=0,"",ROUND('[1]Neprofi'!BA26/Y24*100,2))</f>
        <v>2.69</v>
      </c>
      <c r="AD24" s="117">
        <f>SUM('[1]Neprofi'!AL26+'[1]Neprofi'!AM26)</f>
        <v>180</v>
      </c>
      <c r="AE24" s="118">
        <f>IF(AD24=0,"",ROUND('[1]Neprofi'!AL26/AD24*100,2))</f>
        <v>1.67</v>
      </c>
      <c r="AF24" s="117">
        <f>SUM('[1]Neprofi'!AN26+'[1]Neprofi'!AO26)</f>
        <v>6</v>
      </c>
      <c r="AG24" s="118">
        <f t="shared" si="7"/>
        <v>2</v>
      </c>
      <c r="AH24" s="118">
        <f>IF(AF24=0,"",ROUND('[1]Neprofi'!AN26/AF24*100,2))</f>
        <v>0</v>
      </c>
      <c r="AI24" s="117">
        <f>'[1]Neprofi'!AP26</f>
        <v>0</v>
      </c>
      <c r="AJ24" s="118">
        <f t="shared" si="8"/>
        <v>0</v>
      </c>
      <c r="AK24" s="117">
        <f>'[1]Neprofi'!BD26</f>
        <v>0</v>
      </c>
      <c r="AL24" s="117">
        <f>'[1]Neprofi'!BF26</f>
        <v>0</v>
      </c>
      <c r="AM24" s="117">
        <f>'[1]Neprofi'!BL26</f>
        <v>0</v>
      </c>
      <c r="AN24" s="117">
        <f>'[1]Neprofi'!BO26</f>
        <v>0</v>
      </c>
      <c r="AO24" s="117">
        <f>'[1]Neprofi'!BP26</f>
        <v>0</v>
      </c>
      <c r="AP24" s="117">
        <f>'[1]Neprofi'!BQ26</f>
        <v>0</v>
      </c>
      <c r="AQ24" s="117">
        <f>'[1]Neprofi'!BR26</f>
        <v>0</v>
      </c>
      <c r="AR24" s="117">
        <f>SUM('[1]Neprofi'!BT26+'[1]Neprofi'!BV26+'[1]Neprofi'!BX26)</f>
        <v>0</v>
      </c>
      <c r="AS24" s="118">
        <f>IF(C24=0,"",ROUND('[1]Neprofi'!CB26/(C24/1000),2))</f>
        <v>2.99</v>
      </c>
      <c r="AT24" s="117">
        <f>'[1]Neprofi'!CD26</f>
        <v>1</v>
      </c>
      <c r="AU24" s="118">
        <f t="shared" si="9"/>
        <v>2.99</v>
      </c>
      <c r="AV24" s="118">
        <f>IF(C24=0,"",ROUND('[1]Neprofi'!CA26/(C24/1000),2))</f>
        <v>50.9</v>
      </c>
      <c r="AW24" s="117">
        <f>'[1]Neprofi'!CG26</f>
        <v>2</v>
      </c>
      <c r="AX24" s="117">
        <f>'[1]Neprofi'!CI26</f>
        <v>0</v>
      </c>
      <c r="AY24" s="117">
        <f>'[1]Neprofi'!CK26</f>
        <v>0</v>
      </c>
      <c r="AZ24" s="117">
        <f>'[1]Neprofi'!CJ26</f>
        <v>0</v>
      </c>
      <c r="BA24" s="117">
        <f>SUM('[1]Neprofi'!CL26+'[1]Neprofi'!CM26)</f>
        <v>0</v>
      </c>
      <c r="BB24" s="145">
        <f>IF(BA24=0,"",ROUND('[1]Neprofi'!CM26/BA24*100,2))</f>
      </c>
      <c r="BC24" s="117">
        <f>SUM('[1]Neprofi'!CN26+'[1]Neprofi'!CO26)</f>
        <v>0</v>
      </c>
      <c r="BD24" s="117">
        <f>'[1]Neprofi'!CP26</f>
        <v>0</v>
      </c>
      <c r="BE24" s="117">
        <f>'[1]Neprofi'!CQ26</f>
        <v>0</v>
      </c>
      <c r="BF24" s="117">
        <f>SUM('[1]Neprofi'!CR26+'[1]Neprofi'!CS26)</f>
        <v>0</v>
      </c>
      <c r="BG24" s="117">
        <f>'[1]Neprofi'!CT26</f>
        <v>0</v>
      </c>
      <c r="BH24" s="117">
        <f>'[1]Neprofi'!CV26</f>
        <v>0</v>
      </c>
      <c r="BI24" s="121">
        <f>IF(C24=0,"",ROUND('[1]Neprofi'!EX26/C24,2))</f>
        <v>2.99</v>
      </c>
      <c r="BJ24" s="121">
        <f>IF(Y24=0,"",ROUND('[1]Neprofi'!EX26/Y24,2))</f>
        <v>5.38</v>
      </c>
      <c r="BK24" s="118">
        <f>IF('[1]Neprofi'!EX26=0,"",ROUND('[1]Neprofi'!EH26/'[1]Neprofi'!EX26*100,2))</f>
        <v>0</v>
      </c>
      <c r="BL24" s="118">
        <f>IF('[1]Neprofi'!EX26=0,"",ROUND('[1]Neprofi'!EI26/'[1]Neprofi'!EX26*100,2))</f>
        <v>0</v>
      </c>
      <c r="BM24" s="147">
        <f>'[1]Neprofi'!CX26</f>
        <v>0</v>
      </c>
      <c r="BN24" s="148">
        <f t="shared" si="10"/>
        <v>0</v>
      </c>
      <c r="BO24" s="148">
        <f t="shared" si="11"/>
        <v>0</v>
      </c>
      <c r="BP24" s="149">
        <f t="shared" si="12"/>
        <v>0</v>
      </c>
    </row>
    <row r="25" spans="1:68" s="138" customFormat="1" ht="12.75">
      <c r="A25" s="392">
        <f>'[1]Neprofi'!A27</f>
        <v>18</v>
      </c>
      <c r="B25" s="144" t="str">
        <f>IF('[1]Neprofi'!B27="","",CONCATENATE('[1]Neprofi'!B27))</f>
        <v>Křišťanovice</v>
      </c>
      <c r="C25" s="116">
        <f>'[1]Neprofi'!D27</f>
        <v>270</v>
      </c>
      <c r="D25" s="117">
        <f>'[1]Neprofi'!H27</f>
        <v>4098</v>
      </c>
      <c r="E25" s="118">
        <f t="shared" si="0"/>
        <v>15177.78</v>
      </c>
      <c r="F25" s="118">
        <f>IF(D25=0,"",ROUND('[1]Neprofi'!I27/D25*100,2))</f>
        <v>16.47</v>
      </c>
      <c r="G25" s="118">
        <f>IF(D25=0,"",ROUND('[1]Neprofi'!J27/D25*100,2))</f>
        <v>83.48</v>
      </c>
      <c r="H25" s="116">
        <f>'[1]Neprofi'!R27</f>
        <v>0</v>
      </c>
      <c r="I25" s="119">
        <f>IF(D25=0,"",ROUND('[1]Neprofi'!U27/D25*100,2))</f>
        <v>100</v>
      </c>
      <c r="J25" s="116">
        <f>'[1]Neprofi'!V27</f>
        <v>38</v>
      </c>
      <c r="K25" s="119">
        <f>IF('[1]Neprofi'!U27=0,"",ROUND(J25/'[1]Neprofi'!U27*100,2))</f>
        <v>0.93</v>
      </c>
      <c r="L25" s="119">
        <f>IF(C25=0,"",ROUND('[1]Neprofi'!EY27/C25*1000,2))</f>
        <v>140.74</v>
      </c>
      <c r="M25" s="119">
        <f>IF(C25=0,"",ROUND('[1]Neprofi'!T27/C25*1000,2))</f>
        <v>3.7</v>
      </c>
      <c r="N25" s="118">
        <f t="shared" si="1"/>
        <v>0.3</v>
      </c>
      <c r="O25" s="117">
        <f>'[1]Neprofi'!AA27</f>
        <v>24</v>
      </c>
      <c r="P25" s="118">
        <f t="shared" si="2"/>
        <v>8.89</v>
      </c>
      <c r="Q25" s="117">
        <f>'[1]Neprofi'!AB27</f>
        <v>2</v>
      </c>
      <c r="R25" s="118">
        <f t="shared" si="3"/>
        <v>8.33</v>
      </c>
      <c r="S25" s="117">
        <f>'[1]Neprofi'!AC27</f>
        <v>318</v>
      </c>
      <c r="T25" s="118">
        <f>IF(S25=0,"",ROUND('[1]Neprofi'!AD27/S25*100,2))</f>
        <v>100</v>
      </c>
      <c r="U25" s="118">
        <f>IF(S25=0,"",ROUND('[1]Neprofi'!AI27/S25*100,2))</f>
        <v>0</v>
      </c>
      <c r="V25" s="118">
        <f>IF('[1]Neprofi'!AD27=0,"",ROUND('[1]Neprofi'!AF27/'[1]Neprofi'!AD27*100,2))</f>
        <v>0</v>
      </c>
      <c r="W25" s="118">
        <f>IF('[1]Neprofi'!AD27=0,"",ROUND(SUM('[1]Neprofi'!AG27+'[1]Neprofi'!AH27)/'[1]Neprofi'!AD27*100,2))</f>
        <v>0</v>
      </c>
      <c r="X25" s="118">
        <f t="shared" si="4"/>
        <v>1.18</v>
      </c>
      <c r="Y25" s="117">
        <f>'[1]Neprofi'!AK27</f>
        <v>1246</v>
      </c>
      <c r="Z25" s="118">
        <f t="shared" si="5"/>
        <v>4.61</v>
      </c>
      <c r="AA25" s="118">
        <f t="shared" si="6"/>
        <v>51.92</v>
      </c>
      <c r="AB25" s="145">
        <f>IF(Y25=0,"",ROUND('[1]Neprofi'!AZ27/Y25*100,2))</f>
        <v>0</v>
      </c>
      <c r="AC25" s="145">
        <f>IF(Y25=0,"",ROUND('[1]Neprofi'!BA27/Y25*100,2))</f>
        <v>0</v>
      </c>
      <c r="AD25" s="117">
        <f>SUM('[1]Neprofi'!AL27+'[1]Neprofi'!AM27)</f>
        <v>1155</v>
      </c>
      <c r="AE25" s="118">
        <f>IF(AD25=0,"",ROUND('[1]Neprofi'!AL27/AD25*100,2))</f>
        <v>5.28</v>
      </c>
      <c r="AF25" s="117">
        <f>SUM('[1]Neprofi'!AN27+'[1]Neprofi'!AO27)</f>
        <v>49</v>
      </c>
      <c r="AG25" s="118">
        <f t="shared" si="7"/>
        <v>24.5</v>
      </c>
      <c r="AH25" s="118">
        <f>IF(AF25=0,"",ROUND('[1]Neprofi'!AN27/AF25*100,2))</f>
        <v>4.08</v>
      </c>
      <c r="AI25" s="117">
        <f>'[1]Neprofi'!AP27</f>
        <v>42</v>
      </c>
      <c r="AJ25" s="118">
        <f t="shared" si="8"/>
        <v>3.37</v>
      </c>
      <c r="AK25" s="117">
        <f>'[1]Neprofi'!BD27</f>
        <v>2</v>
      </c>
      <c r="AL25" s="117">
        <f>'[1]Neprofi'!BF27</f>
        <v>0</v>
      </c>
      <c r="AM25" s="117">
        <f>'[1]Neprofi'!BL27</f>
        <v>0</v>
      </c>
      <c r="AN25" s="117">
        <f>'[1]Neprofi'!BO27</f>
        <v>0</v>
      </c>
      <c r="AO25" s="117">
        <f>'[1]Neprofi'!BP27</f>
        <v>0</v>
      </c>
      <c r="AP25" s="117">
        <f>'[1]Neprofi'!BQ27</f>
        <v>0</v>
      </c>
      <c r="AQ25" s="117">
        <f>'[1]Neprofi'!BR27</f>
        <v>0</v>
      </c>
      <c r="AR25" s="117">
        <f>SUM('[1]Neprofi'!BT27+'[1]Neprofi'!BV27+'[1]Neprofi'!BX27)</f>
        <v>0</v>
      </c>
      <c r="AS25" s="118">
        <f>IF(C25=0,"",ROUND('[1]Neprofi'!CB27/(C25/1000),2))</f>
        <v>7.41</v>
      </c>
      <c r="AT25" s="117">
        <f>'[1]Neprofi'!CD27</f>
        <v>0</v>
      </c>
      <c r="AU25" s="118">
        <f t="shared" si="9"/>
        <v>0</v>
      </c>
      <c r="AV25" s="118">
        <f>IF(C25=0,"",ROUND('[1]Neprofi'!CA27/(C25/1000),2))</f>
        <v>114.81</v>
      </c>
      <c r="AW25" s="117">
        <f>'[1]Neprofi'!CG27</f>
        <v>4</v>
      </c>
      <c r="AX25" s="117">
        <f>'[1]Neprofi'!CI27</f>
        <v>0</v>
      </c>
      <c r="AY25" s="117">
        <f>'[1]Neprofi'!CK27</f>
        <v>0</v>
      </c>
      <c r="AZ25" s="117">
        <f>'[1]Neprofi'!CJ27</f>
        <v>0</v>
      </c>
      <c r="BA25" s="117">
        <f>SUM('[1]Neprofi'!CL27+'[1]Neprofi'!CM27)</f>
        <v>0</v>
      </c>
      <c r="BB25" s="145">
        <f>IF(BA25=0,"",ROUND('[1]Neprofi'!CM27/BA25*100,2))</f>
      </c>
      <c r="BC25" s="117">
        <f>SUM('[1]Neprofi'!CN27+'[1]Neprofi'!CO27)</f>
        <v>0</v>
      </c>
      <c r="BD25" s="117">
        <f>'[1]Neprofi'!CP27</f>
        <v>0</v>
      </c>
      <c r="BE25" s="117">
        <f>'[1]Neprofi'!CQ27</f>
        <v>0</v>
      </c>
      <c r="BF25" s="117">
        <f>SUM('[1]Neprofi'!CR27+'[1]Neprofi'!CS27)</f>
        <v>0</v>
      </c>
      <c r="BG25" s="117">
        <f>'[1]Neprofi'!CT27</f>
        <v>0</v>
      </c>
      <c r="BH25" s="117">
        <f>'[1]Neprofi'!CV27</f>
        <v>0</v>
      </c>
      <c r="BI25" s="121">
        <f>IF(C25=0,"",ROUND('[1]Neprofi'!EX27/C25,2))</f>
        <v>1.49</v>
      </c>
      <c r="BJ25" s="121">
        <f>IF(Y25=0,"",ROUND('[1]Neprofi'!EX27/Y25,2))</f>
        <v>0.32</v>
      </c>
      <c r="BK25" s="118">
        <f>IF('[1]Neprofi'!EX27=0,"",ROUND('[1]Neprofi'!EH27/'[1]Neprofi'!EX27*100,2))</f>
        <v>81.84</v>
      </c>
      <c r="BL25" s="118">
        <f>IF('[1]Neprofi'!EX27=0,"",ROUND('[1]Neprofi'!EI27/'[1]Neprofi'!EX27*100,2))</f>
        <v>0</v>
      </c>
      <c r="BM25" s="147">
        <f>'[1]Neprofi'!CX27</f>
        <v>0</v>
      </c>
      <c r="BN25" s="148">
        <f t="shared" si="10"/>
        <v>0</v>
      </c>
      <c r="BO25" s="148">
        <f t="shared" si="11"/>
        <v>0</v>
      </c>
      <c r="BP25" s="149">
        <f t="shared" si="12"/>
        <v>0</v>
      </c>
    </row>
    <row r="26" spans="1:68" s="138" customFormat="1" ht="12.75">
      <c r="A26" s="392">
        <f>'[1]Neprofi'!A28</f>
        <v>19</v>
      </c>
      <c r="B26" s="144" t="str">
        <f>IF('[1]Neprofi'!B28="","",CONCATENATE('[1]Neprofi'!B28))</f>
        <v>Leskovec</v>
      </c>
      <c r="C26" s="116">
        <f>'[1]Neprofi'!D28</f>
        <v>442</v>
      </c>
      <c r="D26" s="117">
        <f>'[1]Neprofi'!H28</f>
        <v>3549</v>
      </c>
      <c r="E26" s="118">
        <f t="shared" si="0"/>
        <v>8029.41</v>
      </c>
      <c r="F26" s="118">
        <f>IF(D26=0,"",ROUND('[1]Neprofi'!I28/D26*100,2))</f>
        <v>23.87</v>
      </c>
      <c r="G26" s="118">
        <f>IF(D26=0,"",ROUND('[1]Neprofi'!J28/D26*100,2))</f>
        <v>76.08</v>
      </c>
      <c r="H26" s="116">
        <f>'[1]Neprofi'!R28</f>
        <v>0</v>
      </c>
      <c r="I26" s="119">
        <f>IF(D26=0,"",ROUND('[1]Neprofi'!U28/D26*100,2))</f>
        <v>100</v>
      </c>
      <c r="J26" s="116">
        <f>'[1]Neprofi'!V28</f>
        <v>45</v>
      </c>
      <c r="K26" s="119">
        <f>IF('[1]Neprofi'!U28=0,"",ROUND(J26/'[1]Neprofi'!U28*100,2))</f>
        <v>1.27</v>
      </c>
      <c r="L26" s="119">
        <f>IF(C26=0,"",ROUND('[1]Neprofi'!EY28/C26*1000,2))</f>
        <v>101.81</v>
      </c>
      <c r="M26" s="119">
        <f>IF(C26=0,"",ROUND('[1]Neprofi'!T28/C26*1000,2))</f>
        <v>0</v>
      </c>
      <c r="N26" s="118">
        <f t="shared" si="1"/>
        <v>0.22</v>
      </c>
      <c r="O26" s="117">
        <f>'[1]Neprofi'!AA28</f>
        <v>30</v>
      </c>
      <c r="P26" s="118">
        <f t="shared" si="2"/>
        <v>6.79</v>
      </c>
      <c r="Q26" s="117">
        <f>'[1]Neprofi'!AB28</f>
        <v>9</v>
      </c>
      <c r="R26" s="118">
        <f t="shared" si="3"/>
        <v>30</v>
      </c>
      <c r="S26" s="117">
        <f>'[1]Neprofi'!AC28</f>
        <v>186</v>
      </c>
      <c r="T26" s="118">
        <f>IF(S26=0,"",ROUND('[1]Neprofi'!AD28/S26*100,2))</f>
        <v>100</v>
      </c>
      <c r="U26" s="118">
        <f>IF(S26=0,"",ROUND('[1]Neprofi'!AI28/S26*100,2))</f>
        <v>0</v>
      </c>
      <c r="V26" s="118">
        <f>IF('[1]Neprofi'!AD28=0,"",ROUND('[1]Neprofi'!AF28/'[1]Neprofi'!AD28*100,2))</f>
        <v>0</v>
      </c>
      <c r="W26" s="118">
        <f>IF('[1]Neprofi'!AD28=0,"",ROUND(SUM('[1]Neprofi'!AG28+'[1]Neprofi'!AH28)/'[1]Neprofi'!AD28*100,2))</f>
        <v>0</v>
      </c>
      <c r="X26" s="118">
        <f t="shared" si="4"/>
        <v>0.42</v>
      </c>
      <c r="Y26" s="117">
        <f>'[1]Neprofi'!AK28</f>
        <v>783</v>
      </c>
      <c r="Z26" s="118">
        <f t="shared" si="5"/>
        <v>1.77</v>
      </c>
      <c r="AA26" s="118">
        <f t="shared" si="6"/>
        <v>26.1</v>
      </c>
      <c r="AB26" s="145">
        <f>IF(Y26=0,"",ROUND('[1]Neprofi'!AZ28/Y26*100,2))</f>
        <v>0</v>
      </c>
      <c r="AC26" s="145">
        <f>IF(Y26=0,"",ROUND('[1]Neprofi'!BA28/Y26*100,2))</f>
        <v>0</v>
      </c>
      <c r="AD26" s="117">
        <f>SUM('[1]Neprofi'!AL28+'[1]Neprofi'!AM28)</f>
        <v>649</v>
      </c>
      <c r="AE26" s="118">
        <f>IF(AD26=0,"",ROUND('[1]Neprofi'!AL28/AD26*100,2))</f>
        <v>7.7</v>
      </c>
      <c r="AF26" s="117">
        <f>SUM('[1]Neprofi'!AN28+'[1]Neprofi'!AO28)</f>
        <v>134</v>
      </c>
      <c r="AG26" s="118">
        <f t="shared" si="7"/>
        <v>14.89</v>
      </c>
      <c r="AH26" s="118">
        <f>IF(AF26=0,"",ROUND('[1]Neprofi'!AN28/AF26*100,2))</f>
        <v>18.66</v>
      </c>
      <c r="AI26" s="117">
        <f>'[1]Neprofi'!AP28</f>
        <v>0</v>
      </c>
      <c r="AJ26" s="118">
        <f t="shared" si="8"/>
        <v>0</v>
      </c>
      <c r="AK26" s="117">
        <f>'[1]Neprofi'!BD28</f>
        <v>0</v>
      </c>
      <c r="AL26" s="117">
        <f>'[1]Neprofi'!BF28</f>
        <v>0</v>
      </c>
      <c r="AM26" s="117">
        <f>'[1]Neprofi'!BL28</f>
        <v>0</v>
      </c>
      <c r="AN26" s="117">
        <f>'[1]Neprofi'!BO28</f>
        <v>0</v>
      </c>
      <c r="AO26" s="117">
        <f>'[1]Neprofi'!BP28</f>
        <v>0</v>
      </c>
      <c r="AP26" s="117">
        <f>'[1]Neprofi'!BQ28</f>
        <v>0</v>
      </c>
      <c r="AQ26" s="117">
        <f>'[1]Neprofi'!BR28</f>
        <v>0</v>
      </c>
      <c r="AR26" s="117">
        <f>SUM('[1]Neprofi'!BT28+'[1]Neprofi'!BV28+'[1]Neprofi'!BX28)</f>
        <v>0</v>
      </c>
      <c r="AS26" s="118">
        <f>IF(C26=0,"",ROUND('[1]Neprofi'!CB28/(C26/1000),2))</f>
        <v>4.52</v>
      </c>
      <c r="AT26" s="117">
        <f>'[1]Neprofi'!CD28</f>
        <v>2</v>
      </c>
      <c r="AU26" s="118">
        <f t="shared" si="9"/>
        <v>4.52</v>
      </c>
      <c r="AV26" s="118">
        <f>IF(C26=0,"",ROUND('[1]Neprofi'!CA28/(C26/1000),2))</f>
        <v>74.66</v>
      </c>
      <c r="AW26" s="117">
        <f>'[1]Neprofi'!CG28</f>
        <v>2</v>
      </c>
      <c r="AX26" s="117">
        <f>'[1]Neprofi'!CI28</f>
        <v>0</v>
      </c>
      <c r="AY26" s="117">
        <f>'[1]Neprofi'!CK28</f>
        <v>0</v>
      </c>
      <c r="AZ26" s="117">
        <f>'[1]Neprofi'!CJ28</f>
        <v>0</v>
      </c>
      <c r="BA26" s="117">
        <f>SUM('[1]Neprofi'!CL28+'[1]Neprofi'!CM28)</f>
        <v>0</v>
      </c>
      <c r="BB26" s="145">
        <f>IF(BA26=0,"",ROUND('[1]Neprofi'!CM28/BA26*100,2))</f>
      </c>
      <c r="BC26" s="117">
        <f>SUM('[1]Neprofi'!CN28+'[1]Neprofi'!CO28)</f>
        <v>0</v>
      </c>
      <c r="BD26" s="117">
        <f>'[1]Neprofi'!CP28</f>
        <v>0</v>
      </c>
      <c r="BE26" s="117">
        <f>'[1]Neprofi'!CQ28</f>
        <v>0</v>
      </c>
      <c r="BF26" s="117">
        <f>SUM('[1]Neprofi'!CR28+'[1]Neprofi'!CS28)</f>
        <v>0</v>
      </c>
      <c r="BG26" s="117">
        <f>'[1]Neprofi'!CT28</f>
        <v>0</v>
      </c>
      <c r="BH26" s="117">
        <f>'[1]Neprofi'!CV28</f>
        <v>0</v>
      </c>
      <c r="BI26" s="121">
        <f>IF(C26=0,"",ROUND('[1]Neprofi'!EX28/C26,2))</f>
        <v>11.3</v>
      </c>
      <c r="BJ26" s="121">
        <f>IF(Y26=0,"",ROUND('[1]Neprofi'!EX28/Y26,2))</f>
        <v>6.38</v>
      </c>
      <c r="BK26" s="118">
        <f>IF('[1]Neprofi'!EX28=0,"",ROUND('[1]Neprofi'!EH28/'[1]Neprofi'!EX28*100,2))</f>
        <v>0</v>
      </c>
      <c r="BL26" s="118">
        <f>IF('[1]Neprofi'!EX28=0,"",ROUND('[1]Neprofi'!EI28/'[1]Neprofi'!EX28*100,2))</f>
        <v>0</v>
      </c>
      <c r="BM26" s="147">
        <f>'[1]Neprofi'!CX28</f>
        <v>0</v>
      </c>
      <c r="BN26" s="148">
        <f t="shared" si="10"/>
        <v>0</v>
      </c>
      <c r="BO26" s="148">
        <f t="shared" si="11"/>
        <v>0</v>
      </c>
      <c r="BP26" s="149">
        <f t="shared" si="12"/>
        <v>0</v>
      </c>
    </row>
    <row r="27" spans="1:68" s="138" customFormat="1" ht="12.75">
      <c r="A27" s="392">
        <f>'[1]Neprofi'!A29</f>
        <v>20</v>
      </c>
      <c r="B27" s="144" t="str">
        <f>IF('[1]Neprofi'!B29="","",CONCATENATE('[1]Neprofi'!B29))</f>
        <v>Liptaň</v>
      </c>
      <c r="C27" s="116">
        <f>'[1]Neprofi'!D29</f>
        <v>461</v>
      </c>
      <c r="D27" s="117">
        <f>'[1]Neprofi'!H29</f>
        <v>4330</v>
      </c>
      <c r="E27" s="118">
        <f t="shared" si="0"/>
        <v>9392.62</v>
      </c>
      <c r="F27" s="118">
        <f>IF(D27=0,"",ROUND('[1]Neprofi'!I29/D27*100,2))</f>
        <v>21.09</v>
      </c>
      <c r="G27" s="118">
        <f>IF(D27=0,"",ROUND('[1]Neprofi'!J29/D27*100,2))</f>
        <v>78.87</v>
      </c>
      <c r="H27" s="116">
        <f>'[1]Neprofi'!R29</f>
        <v>0</v>
      </c>
      <c r="I27" s="119">
        <f>IF(D27=0,"",ROUND('[1]Neprofi'!U29/D27*100,2))</f>
        <v>100</v>
      </c>
      <c r="J27" s="116">
        <f>'[1]Neprofi'!V29</f>
        <v>24</v>
      </c>
      <c r="K27" s="119">
        <f>IF('[1]Neprofi'!U29=0,"",ROUND(J27/'[1]Neprofi'!U29*100,2))</f>
        <v>0.55</v>
      </c>
      <c r="L27" s="119">
        <f>IF(C27=0,"",ROUND('[1]Neprofi'!EY29/C27*1000,2))</f>
        <v>52.06</v>
      </c>
      <c r="M27" s="119">
        <f>IF(C27=0,"",ROUND('[1]Neprofi'!T29/C27*1000,2))</f>
        <v>0</v>
      </c>
      <c r="N27" s="118">
        <f t="shared" si="1"/>
        <v>0.15</v>
      </c>
      <c r="O27" s="117">
        <f>'[1]Neprofi'!AA29</f>
        <v>40</v>
      </c>
      <c r="P27" s="118">
        <f t="shared" si="2"/>
        <v>8.68</v>
      </c>
      <c r="Q27" s="117">
        <f>'[1]Neprofi'!AB29</f>
        <v>10</v>
      </c>
      <c r="R27" s="118">
        <f t="shared" si="3"/>
        <v>25</v>
      </c>
      <c r="S27" s="117">
        <f>'[1]Neprofi'!AC29</f>
        <v>194</v>
      </c>
      <c r="T27" s="118">
        <f>IF(S27=0,"",ROUND('[1]Neprofi'!AD29/S27*100,2))</f>
        <v>100</v>
      </c>
      <c r="U27" s="118">
        <f>IF(S27=0,"",ROUND('[1]Neprofi'!AI29/S27*100,2))</f>
        <v>0</v>
      </c>
      <c r="V27" s="118">
        <f>IF('[1]Neprofi'!AD29=0,"",ROUND('[1]Neprofi'!AF29/'[1]Neprofi'!AD29*100,2))</f>
        <v>4.12</v>
      </c>
      <c r="W27" s="118">
        <f>IF('[1]Neprofi'!AD29=0,"",ROUND(SUM('[1]Neprofi'!AG29+'[1]Neprofi'!AH29)/'[1]Neprofi'!AD29*100,2))</f>
        <v>0</v>
      </c>
      <c r="X27" s="118">
        <f t="shared" si="4"/>
        <v>0.42</v>
      </c>
      <c r="Y27" s="117">
        <f>'[1]Neprofi'!AK29</f>
        <v>629</v>
      </c>
      <c r="Z27" s="118">
        <f t="shared" si="5"/>
        <v>1.36</v>
      </c>
      <c r="AA27" s="118">
        <f t="shared" si="6"/>
        <v>15.73</v>
      </c>
      <c r="AB27" s="145">
        <f>IF(Y27=0,"",ROUND('[1]Neprofi'!AZ29/Y27*100,2))</f>
        <v>0</v>
      </c>
      <c r="AC27" s="145">
        <f>IF(Y27=0,"",ROUND('[1]Neprofi'!BA29/Y27*100,2))</f>
        <v>0</v>
      </c>
      <c r="AD27" s="117">
        <f>SUM('[1]Neprofi'!AL29+'[1]Neprofi'!AM29)</f>
        <v>227</v>
      </c>
      <c r="AE27" s="118">
        <f>IF(AD27=0,"",ROUND('[1]Neprofi'!AL29/AD27*100,2))</f>
        <v>3.96</v>
      </c>
      <c r="AF27" s="117">
        <f>SUM('[1]Neprofi'!AN29+'[1]Neprofi'!AO29)</f>
        <v>52</v>
      </c>
      <c r="AG27" s="118">
        <f t="shared" si="7"/>
        <v>5.2</v>
      </c>
      <c r="AH27" s="118">
        <f>IF(AF27=0,"",ROUND('[1]Neprofi'!AN29/AF27*100,2))</f>
        <v>11.54</v>
      </c>
      <c r="AI27" s="117">
        <f>'[1]Neprofi'!AP29</f>
        <v>350</v>
      </c>
      <c r="AJ27" s="118">
        <f t="shared" si="8"/>
        <v>55.64</v>
      </c>
      <c r="AK27" s="117">
        <f>'[1]Neprofi'!BD29</f>
        <v>0</v>
      </c>
      <c r="AL27" s="117">
        <f>'[1]Neprofi'!BF29</f>
        <v>0</v>
      </c>
      <c r="AM27" s="117">
        <f>'[1]Neprofi'!BL29</f>
        <v>0</v>
      </c>
      <c r="AN27" s="117">
        <f>'[1]Neprofi'!BO29</f>
        <v>0</v>
      </c>
      <c r="AO27" s="117">
        <f>'[1]Neprofi'!BP29</f>
        <v>0</v>
      </c>
      <c r="AP27" s="117">
        <f>'[1]Neprofi'!BQ29</f>
        <v>0</v>
      </c>
      <c r="AQ27" s="117">
        <f>'[1]Neprofi'!BR29</f>
        <v>0</v>
      </c>
      <c r="AR27" s="117">
        <f>SUM('[1]Neprofi'!BT29+'[1]Neprofi'!BV29+'[1]Neprofi'!BX29)</f>
        <v>0</v>
      </c>
      <c r="AS27" s="118">
        <f>IF(C27=0,"",ROUND('[1]Neprofi'!CB29/(C27/1000),2))</f>
        <v>19.52</v>
      </c>
      <c r="AT27" s="117">
        <f>'[1]Neprofi'!CD29</f>
        <v>1</v>
      </c>
      <c r="AU27" s="118">
        <f t="shared" si="9"/>
        <v>2.17</v>
      </c>
      <c r="AV27" s="118">
        <f>IF(C27=0,"",ROUND('[1]Neprofi'!CA29/(C27/1000),2))</f>
        <v>97.61</v>
      </c>
      <c r="AW27" s="117">
        <f>'[1]Neprofi'!CG29</f>
        <v>3</v>
      </c>
      <c r="AX27" s="117">
        <f>'[1]Neprofi'!CI29</f>
        <v>0</v>
      </c>
      <c r="AY27" s="117">
        <f>'[1]Neprofi'!CK29</f>
        <v>0</v>
      </c>
      <c r="AZ27" s="117">
        <f>'[1]Neprofi'!CJ29</f>
        <v>0</v>
      </c>
      <c r="BA27" s="117">
        <f>SUM('[1]Neprofi'!CL29+'[1]Neprofi'!CM29)</f>
        <v>0</v>
      </c>
      <c r="BB27" s="145">
        <f>IF(BA27=0,"",ROUND('[1]Neprofi'!CM29/BA27*100,2))</f>
      </c>
      <c r="BC27" s="117">
        <f>SUM('[1]Neprofi'!CN29+'[1]Neprofi'!CO29)</f>
        <v>0</v>
      </c>
      <c r="BD27" s="117">
        <f>'[1]Neprofi'!CP29</f>
        <v>0</v>
      </c>
      <c r="BE27" s="117">
        <f>'[1]Neprofi'!CQ29</f>
        <v>0</v>
      </c>
      <c r="BF27" s="117">
        <f>SUM('[1]Neprofi'!CR29+'[1]Neprofi'!CS29)</f>
        <v>0</v>
      </c>
      <c r="BG27" s="117">
        <f>'[1]Neprofi'!CT29</f>
        <v>0</v>
      </c>
      <c r="BH27" s="117">
        <f>'[1]Neprofi'!CV29</f>
        <v>0</v>
      </c>
      <c r="BI27" s="121">
        <f>IF(C27=0,"",ROUND('[1]Neprofi'!EX29/C27,2))</f>
        <v>8.68</v>
      </c>
      <c r="BJ27" s="121">
        <f>IF(Y27=0,"",ROUND('[1]Neprofi'!EX29/Y27,2))</f>
        <v>6.36</v>
      </c>
      <c r="BK27" s="118">
        <f>IF('[1]Neprofi'!EX29=0,"",ROUND('[1]Neprofi'!EH29/'[1]Neprofi'!EX29*100,2))</f>
        <v>0</v>
      </c>
      <c r="BL27" s="118">
        <f>IF('[1]Neprofi'!EX29=0,"",ROUND('[1]Neprofi'!EI29/'[1]Neprofi'!EX29*100,2))</f>
        <v>0</v>
      </c>
      <c r="BM27" s="147">
        <f>'[1]Neprofi'!CX29</f>
        <v>0</v>
      </c>
      <c r="BN27" s="148">
        <f t="shared" si="10"/>
        <v>0</v>
      </c>
      <c r="BO27" s="148">
        <f t="shared" si="11"/>
        <v>0</v>
      </c>
      <c r="BP27" s="149">
        <f t="shared" si="12"/>
        <v>0</v>
      </c>
    </row>
    <row r="28" spans="1:68" s="138" customFormat="1" ht="12.75">
      <c r="A28" s="392">
        <f>'[1]Neprofi'!A30</f>
        <v>21</v>
      </c>
      <c r="B28" s="144" t="str">
        <f>IF('[1]Neprofi'!B30="","",CONCATENATE('[1]Neprofi'!B30))</f>
        <v>Lomnice</v>
      </c>
      <c r="C28" s="116">
        <f>'[1]Neprofi'!D30</f>
        <v>504</v>
      </c>
      <c r="D28" s="117">
        <f>'[1]Neprofi'!H30</f>
        <v>3507</v>
      </c>
      <c r="E28" s="118">
        <f t="shared" si="0"/>
        <v>6958.33</v>
      </c>
      <c r="F28" s="118">
        <f>IF(D28=0,"",ROUND('[1]Neprofi'!I30/D28*100,2))</f>
        <v>22.95</v>
      </c>
      <c r="G28" s="118">
        <f>IF(D28=0,"",ROUND('[1]Neprofi'!J30/D28*100,2))</f>
        <v>76.99</v>
      </c>
      <c r="H28" s="116">
        <f>'[1]Neprofi'!R30</f>
        <v>0</v>
      </c>
      <c r="I28" s="119">
        <f>IF(D28=0,"",ROUND('[1]Neprofi'!U30/D28*100,2))</f>
        <v>100</v>
      </c>
      <c r="J28" s="116">
        <f>'[1]Neprofi'!V30</f>
        <v>17</v>
      </c>
      <c r="K28" s="119">
        <f>IF('[1]Neprofi'!U30=0,"",ROUND(J28/'[1]Neprofi'!U30*100,2))</f>
        <v>0.48</v>
      </c>
      <c r="L28" s="119">
        <f>IF(C28=0,"",ROUND('[1]Neprofi'!EY30/C28*1000,2))</f>
        <v>33.73</v>
      </c>
      <c r="M28" s="119">
        <f>IF(C28=0,"",ROUND('[1]Neprofi'!T30/C28*1000,2))</f>
        <v>0</v>
      </c>
      <c r="N28" s="118">
        <f t="shared" si="1"/>
        <v>0.2</v>
      </c>
      <c r="O28" s="117">
        <f>'[1]Neprofi'!AA30</f>
        <v>51</v>
      </c>
      <c r="P28" s="118">
        <f t="shared" si="2"/>
        <v>10.12</v>
      </c>
      <c r="Q28" s="117">
        <f>'[1]Neprofi'!AB30</f>
        <v>5</v>
      </c>
      <c r="R28" s="118">
        <f t="shared" si="3"/>
        <v>9.8</v>
      </c>
      <c r="S28" s="117">
        <f>'[1]Neprofi'!AC30</f>
        <v>245</v>
      </c>
      <c r="T28" s="118">
        <f>IF(S28=0,"",ROUND('[1]Neprofi'!AD30/S28*100,2))</f>
        <v>100</v>
      </c>
      <c r="U28" s="118">
        <f>IF(S28=0,"",ROUND('[1]Neprofi'!AI30/S28*100,2))</f>
        <v>0</v>
      </c>
      <c r="V28" s="118">
        <f>IF('[1]Neprofi'!AD30=0,"",ROUND('[1]Neprofi'!AF30/'[1]Neprofi'!AD30*100,2))</f>
        <v>0</v>
      </c>
      <c r="W28" s="118">
        <f>IF('[1]Neprofi'!AD30=0,"",ROUND(SUM('[1]Neprofi'!AG30+'[1]Neprofi'!AH30)/'[1]Neprofi'!AD30*100,2))</f>
        <v>0</v>
      </c>
      <c r="X28" s="118">
        <f t="shared" si="4"/>
        <v>0.49</v>
      </c>
      <c r="Y28" s="117">
        <f>'[1]Neprofi'!AK30</f>
        <v>690</v>
      </c>
      <c r="Z28" s="118">
        <f t="shared" si="5"/>
        <v>1.37</v>
      </c>
      <c r="AA28" s="118">
        <f t="shared" si="6"/>
        <v>13.53</v>
      </c>
      <c r="AB28" s="145">
        <f>IF(Y28=0,"",ROUND('[1]Neprofi'!AZ30/Y28*100,2))</f>
        <v>0</v>
      </c>
      <c r="AC28" s="145">
        <f>IF(Y28=0,"",ROUND('[1]Neprofi'!BA30/Y28*100,2))</f>
        <v>0</v>
      </c>
      <c r="AD28" s="117">
        <f>SUM('[1]Neprofi'!AL30+'[1]Neprofi'!AM30)</f>
        <v>668</v>
      </c>
      <c r="AE28" s="118">
        <f>IF(AD28=0,"",ROUND('[1]Neprofi'!AL30/AD28*100,2))</f>
        <v>0.3</v>
      </c>
      <c r="AF28" s="117">
        <f>SUM('[1]Neprofi'!AN30+'[1]Neprofi'!AO30)</f>
        <v>22</v>
      </c>
      <c r="AG28" s="118">
        <f t="shared" si="7"/>
        <v>4.4</v>
      </c>
      <c r="AH28" s="118">
        <f>IF(AF28=0,"",ROUND('[1]Neprofi'!AN30/AF28*100,2))</f>
        <v>0</v>
      </c>
      <c r="AI28" s="117">
        <f>'[1]Neprofi'!AP30</f>
        <v>0</v>
      </c>
      <c r="AJ28" s="118">
        <f t="shared" si="8"/>
        <v>0</v>
      </c>
      <c r="AK28" s="117">
        <f>'[1]Neprofi'!BD30</f>
        <v>0</v>
      </c>
      <c r="AL28" s="117">
        <f>'[1]Neprofi'!BF30</f>
        <v>0</v>
      </c>
      <c r="AM28" s="117">
        <f>'[1]Neprofi'!BL30</f>
        <v>0</v>
      </c>
      <c r="AN28" s="117">
        <f>'[1]Neprofi'!BO30</f>
        <v>0</v>
      </c>
      <c r="AO28" s="117">
        <f>'[1]Neprofi'!BP30</f>
        <v>0</v>
      </c>
      <c r="AP28" s="117">
        <f>'[1]Neprofi'!BQ30</f>
        <v>0</v>
      </c>
      <c r="AQ28" s="117">
        <f>'[1]Neprofi'!BR30</f>
        <v>0</v>
      </c>
      <c r="AR28" s="117">
        <f>SUM('[1]Neprofi'!BT30+'[1]Neprofi'!BV30+'[1]Neprofi'!BX30)</f>
        <v>0</v>
      </c>
      <c r="AS28" s="118">
        <f>IF(C28=0,"",ROUND('[1]Neprofi'!CB30/(C28/1000),2))</f>
        <v>1.98</v>
      </c>
      <c r="AT28" s="117">
        <f>'[1]Neprofi'!CD30</f>
        <v>1</v>
      </c>
      <c r="AU28" s="118">
        <f t="shared" si="9"/>
        <v>1.98</v>
      </c>
      <c r="AV28" s="118">
        <f>IF(C28=0,"",ROUND('[1]Neprofi'!CA30/(C28/1000),2))</f>
        <v>53.57</v>
      </c>
      <c r="AW28" s="117">
        <f>'[1]Neprofi'!CG30</f>
        <v>2</v>
      </c>
      <c r="AX28" s="117">
        <f>'[1]Neprofi'!CI30</f>
        <v>1</v>
      </c>
      <c r="AY28" s="117">
        <f>'[1]Neprofi'!CK30</f>
        <v>0</v>
      </c>
      <c r="AZ28" s="117">
        <f>'[1]Neprofi'!CJ30</f>
        <v>1</v>
      </c>
      <c r="BA28" s="117">
        <f>SUM('[1]Neprofi'!CL30+'[1]Neprofi'!CM30)</f>
        <v>0</v>
      </c>
      <c r="BB28" s="145">
        <f>IF(BA28=0,"",ROUND('[1]Neprofi'!CM30/BA28*100,2))</f>
      </c>
      <c r="BC28" s="117">
        <f>SUM('[1]Neprofi'!CN30+'[1]Neprofi'!CO30)</f>
        <v>0</v>
      </c>
      <c r="BD28" s="117">
        <f>'[1]Neprofi'!CP30</f>
        <v>0</v>
      </c>
      <c r="BE28" s="117">
        <f>'[1]Neprofi'!CQ30</f>
        <v>0</v>
      </c>
      <c r="BF28" s="117">
        <f>SUM('[1]Neprofi'!CR30+'[1]Neprofi'!CS30)</f>
        <v>0</v>
      </c>
      <c r="BG28" s="117">
        <f>'[1]Neprofi'!CT30</f>
        <v>0</v>
      </c>
      <c r="BH28" s="117">
        <f>'[1]Neprofi'!CV30</f>
        <v>0</v>
      </c>
      <c r="BI28" s="121">
        <f>IF(C28=0,"",ROUND('[1]Neprofi'!EX30/C28,2))</f>
        <v>5.95</v>
      </c>
      <c r="BJ28" s="121">
        <f>IF(Y28=0,"",ROUND('[1]Neprofi'!EX30/Y28,2))</f>
        <v>4.35</v>
      </c>
      <c r="BK28" s="118">
        <f>IF('[1]Neprofi'!EX30=0,"",ROUND('[1]Neprofi'!EH30/'[1]Neprofi'!EX30*100,2))</f>
        <v>0</v>
      </c>
      <c r="BL28" s="118">
        <f>IF('[1]Neprofi'!EX30=0,"",ROUND('[1]Neprofi'!EI30/'[1]Neprofi'!EX30*100,2))</f>
        <v>0</v>
      </c>
      <c r="BM28" s="147">
        <f>'[1]Neprofi'!CX30</f>
        <v>0</v>
      </c>
      <c r="BN28" s="148">
        <f t="shared" si="10"/>
        <v>0</v>
      </c>
      <c r="BO28" s="148">
        <f t="shared" si="11"/>
        <v>0</v>
      </c>
      <c r="BP28" s="149">
        <f t="shared" si="12"/>
        <v>0</v>
      </c>
    </row>
    <row r="29" spans="1:68" s="138" customFormat="1" ht="12.75">
      <c r="A29" s="392">
        <f>'[1]Neprofi'!A31</f>
        <v>22</v>
      </c>
      <c r="B29" s="144" t="str">
        <f>IF('[1]Neprofi'!B31="","",CONCATENATE('[1]Neprofi'!B31))</f>
        <v>Ludvíkov</v>
      </c>
      <c r="C29" s="116">
        <f>'[1]Neprofi'!D31</f>
        <v>310</v>
      </c>
      <c r="D29" s="117">
        <f>'[1]Neprofi'!H31</f>
        <v>1814</v>
      </c>
      <c r="E29" s="118">
        <f t="shared" si="0"/>
        <v>5851.61</v>
      </c>
      <c r="F29" s="118">
        <f>IF(D29=0,"",ROUND('[1]Neprofi'!I31/D29*100,2))</f>
        <v>26.46</v>
      </c>
      <c r="G29" s="118">
        <f>IF(D29=0,"",ROUND('[1]Neprofi'!J31/D29*100,2))</f>
        <v>73.43</v>
      </c>
      <c r="H29" s="116">
        <f>'[1]Neprofi'!R31</f>
        <v>0</v>
      </c>
      <c r="I29" s="119">
        <f>IF(D29=0,"",ROUND('[1]Neprofi'!U31/D29*100,2))</f>
        <v>100</v>
      </c>
      <c r="J29" s="116">
        <f>'[1]Neprofi'!V31</f>
        <v>3</v>
      </c>
      <c r="K29" s="119">
        <f>IF('[1]Neprofi'!U31=0,"",ROUND(J29/'[1]Neprofi'!U31*100,2))</f>
        <v>0.17</v>
      </c>
      <c r="L29" s="119">
        <f>IF(C29=0,"",ROUND('[1]Neprofi'!EY31/C29*1000,2))</f>
        <v>9.68</v>
      </c>
      <c r="M29" s="119">
        <f>IF(C29=0,"",ROUND('[1]Neprofi'!T31/C29*1000,2))</f>
        <v>0</v>
      </c>
      <c r="N29" s="118">
        <f t="shared" si="1"/>
        <v>0.34</v>
      </c>
      <c r="O29" s="117">
        <f>'[1]Neprofi'!AA31</f>
        <v>28</v>
      </c>
      <c r="P29" s="118">
        <f t="shared" si="2"/>
        <v>9.03</v>
      </c>
      <c r="Q29" s="117">
        <f>'[1]Neprofi'!AB31</f>
        <v>12</v>
      </c>
      <c r="R29" s="118">
        <f t="shared" si="3"/>
        <v>42.86</v>
      </c>
      <c r="S29" s="117">
        <f>'[1]Neprofi'!AC31</f>
        <v>179</v>
      </c>
      <c r="T29" s="118">
        <f>IF(S29=0,"",ROUND('[1]Neprofi'!AD31/S29*100,2))</f>
        <v>100</v>
      </c>
      <c r="U29" s="118">
        <f>IF(S29=0,"",ROUND('[1]Neprofi'!AI31/S29*100,2))</f>
        <v>0</v>
      </c>
      <c r="V29" s="118">
        <f>IF('[1]Neprofi'!AD31=0,"",ROUND('[1]Neprofi'!AF31/'[1]Neprofi'!AD31*100,2))</f>
        <v>0</v>
      </c>
      <c r="W29" s="118">
        <f>IF('[1]Neprofi'!AD31=0,"",ROUND(SUM('[1]Neprofi'!AG31+'[1]Neprofi'!AH31)/'[1]Neprofi'!AD31*100,2))</f>
        <v>33.52</v>
      </c>
      <c r="X29" s="118">
        <f t="shared" si="4"/>
        <v>0.58</v>
      </c>
      <c r="Y29" s="117">
        <f>'[1]Neprofi'!AK31</f>
        <v>620</v>
      </c>
      <c r="Z29" s="118">
        <f t="shared" si="5"/>
        <v>2</v>
      </c>
      <c r="AA29" s="118">
        <f t="shared" si="6"/>
        <v>22.14</v>
      </c>
      <c r="AB29" s="145">
        <f>IF(Y29=0,"",ROUND('[1]Neprofi'!AZ31/Y29*100,2))</f>
        <v>0</v>
      </c>
      <c r="AC29" s="145">
        <f>IF(Y29=0,"",ROUND('[1]Neprofi'!BA31/Y29*100,2))</f>
        <v>0</v>
      </c>
      <c r="AD29" s="117">
        <f>SUM('[1]Neprofi'!AL31+'[1]Neprofi'!AM31)</f>
        <v>480</v>
      </c>
      <c r="AE29" s="118">
        <f>IF(AD29=0,"",ROUND('[1]Neprofi'!AL31/AD29*100,2))</f>
        <v>14.58</v>
      </c>
      <c r="AF29" s="117">
        <f>SUM('[1]Neprofi'!AN31+'[1]Neprofi'!AO31)</f>
        <v>140</v>
      </c>
      <c r="AG29" s="118">
        <f t="shared" si="7"/>
        <v>11.67</v>
      </c>
      <c r="AH29" s="118">
        <f>IF(AF29=0,"",ROUND('[1]Neprofi'!AN31/AF29*100,2))</f>
        <v>78.57</v>
      </c>
      <c r="AI29" s="117">
        <f>'[1]Neprofi'!AP31</f>
        <v>0</v>
      </c>
      <c r="AJ29" s="118">
        <f t="shared" si="8"/>
        <v>0</v>
      </c>
      <c r="AK29" s="117">
        <f>'[1]Neprofi'!BD31</f>
        <v>0</v>
      </c>
      <c r="AL29" s="117">
        <f>'[1]Neprofi'!BF31</f>
        <v>0</v>
      </c>
      <c r="AM29" s="117">
        <f>'[1]Neprofi'!BL31</f>
        <v>0</v>
      </c>
      <c r="AN29" s="117">
        <f>'[1]Neprofi'!BO31</f>
        <v>0</v>
      </c>
      <c r="AO29" s="117">
        <f>'[1]Neprofi'!BP31</f>
        <v>0</v>
      </c>
      <c r="AP29" s="117">
        <f>'[1]Neprofi'!BQ31</f>
        <v>1</v>
      </c>
      <c r="AQ29" s="117">
        <f>'[1]Neprofi'!BR31</f>
        <v>0</v>
      </c>
      <c r="AR29" s="117">
        <f>SUM('[1]Neprofi'!BT31+'[1]Neprofi'!BV31+'[1]Neprofi'!BX31)</f>
        <v>0</v>
      </c>
      <c r="AS29" s="118">
        <f>IF(C29=0,"",ROUND('[1]Neprofi'!CB31/(C29/1000),2))</f>
        <v>12.9</v>
      </c>
      <c r="AT29" s="117">
        <f>'[1]Neprofi'!CD31</f>
        <v>1</v>
      </c>
      <c r="AU29" s="118">
        <f t="shared" si="9"/>
        <v>3.23</v>
      </c>
      <c r="AV29" s="118">
        <f>IF(C29=0,"",ROUND('[1]Neprofi'!CA31/(C29/1000),2))</f>
        <v>96.77</v>
      </c>
      <c r="AW29" s="117">
        <f>'[1]Neprofi'!CG31</f>
        <v>2</v>
      </c>
      <c r="AX29" s="117">
        <f>'[1]Neprofi'!CI31</f>
        <v>0</v>
      </c>
      <c r="AY29" s="117">
        <f>'[1]Neprofi'!CK31</f>
        <v>0</v>
      </c>
      <c r="AZ29" s="117">
        <f>'[1]Neprofi'!CJ31</f>
        <v>0</v>
      </c>
      <c r="BA29" s="117">
        <f>SUM('[1]Neprofi'!CL31+'[1]Neprofi'!CM31)</f>
        <v>0</v>
      </c>
      <c r="BB29" s="145">
        <f>IF(BA29=0,"",ROUND('[1]Neprofi'!CM31/BA29*100,2))</f>
      </c>
      <c r="BC29" s="117">
        <f>SUM('[1]Neprofi'!CN31+'[1]Neprofi'!CO31)</f>
        <v>0</v>
      </c>
      <c r="BD29" s="117">
        <f>'[1]Neprofi'!CP31</f>
        <v>0</v>
      </c>
      <c r="BE29" s="117">
        <f>'[1]Neprofi'!CQ31</f>
        <v>0</v>
      </c>
      <c r="BF29" s="117">
        <f>SUM('[1]Neprofi'!CR31+'[1]Neprofi'!CS31)</f>
        <v>0</v>
      </c>
      <c r="BG29" s="117">
        <f>'[1]Neprofi'!CT31</f>
        <v>0</v>
      </c>
      <c r="BH29" s="117">
        <f>'[1]Neprofi'!CV31</f>
        <v>0</v>
      </c>
      <c r="BI29" s="121">
        <f>IF(C29=0,"",ROUND('[1]Neprofi'!EX31/C29,2))</f>
        <v>0</v>
      </c>
      <c r="BJ29" s="121">
        <f>IF(Y29=0,"",ROUND('[1]Neprofi'!EX31/Y29,2))</f>
        <v>0</v>
      </c>
      <c r="BK29" s="118">
        <f>IF('[1]Neprofi'!EX31=0,"",ROUND('[1]Neprofi'!EH31/'[1]Neprofi'!EX31*100,2))</f>
      </c>
      <c r="BL29" s="118">
        <f>IF('[1]Neprofi'!EX31=0,"",ROUND('[1]Neprofi'!EI31/'[1]Neprofi'!EX31*100,2))</f>
      </c>
      <c r="BM29" s="147">
        <f>'[1]Neprofi'!CX31</f>
        <v>0</v>
      </c>
      <c r="BN29" s="148">
        <f t="shared" si="10"/>
        <v>0</v>
      </c>
      <c r="BO29" s="148">
        <f t="shared" si="11"/>
        <v>0</v>
      </c>
      <c r="BP29" s="149">
        <f t="shared" si="12"/>
        <v>0</v>
      </c>
    </row>
    <row r="30" spans="1:68" s="138" customFormat="1" ht="12.75">
      <c r="A30" s="392">
        <f>'[1]Neprofi'!A32</f>
        <v>23</v>
      </c>
      <c r="B30" s="144" t="str">
        <f>IF('[1]Neprofi'!B32="","",CONCATENATE('[1]Neprofi'!B32))</f>
        <v>Malá Morávka</v>
      </c>
      <c r="C30" s="116">
        <f>'[1]Neprofi'!D32</f>
        <v>698</v>
      </c>
      <c r="D30" s="117">
        <f>'[1]Neprofi'!H32</f>
        <v>3232</v>
      </c>
      <c r="E30" s="118">
        <f t="shared" si="0"/>
        <v>4630.37</v>
      </c>
      <c r="F30" s="118">
        <f>IF(D30=0,"",ROUND('[1]Neprofi'!I32/D30*100,2))</f>
        <v>15.5</v>
      </c>
      <c r="G30" s="118">
        <f>IF(D30=0,"",ROUND('[1]Neprofi'!J32/D30*100,2))</f>
        <v>84.44</v>
      </c>
      <c r="H30" s="116">
        <f>'[1]Neprofi'!R32</f>
        <v>0</v>
      </c>
      <c r="I30" s="119">
        <f>IF(D30=0,"",ROUND('[1]Neprofi'!U32/D30*100,2))</f>
        <v>100</v>
      </c>
      <c r="J30" s="116">
        <f>'[1]Neprofi'!V32</f>
        <v>47</v>
      </c>
      <c r="K30" s="119">
        <f>IF('[1]Neprofi'!U32=0,"",ROUND(J30/'[1]Neprofi'!U32*100,2))</f>
        <v>1.45</v>
      </c>
      <c r="L30" s="119">
        <f>IF(C30=0,"",ROUND('[1]Neprofi'!EY32/C30*1000,2))</f>
        <v>67.34</v>
      </c>
      <c r="M30" s="119">
        <f>IF(C30=0,"",ROUND('[1]Neprofi'!T32/C30*1000,2))</f>
        <v>0</v>
      </c>
      <c r="N30" s="118">
        <f t="shared" si="1"/>
        <v>0.19</v>
      </c>
      <c r="O30" s="117">
        <f>'[1]Neprofi'!AA32</f>
        <v>54</v>
      </c>
      <c r="P30" s="118">
        <f t="shared" si="2"/>
        <v>7.74</v>
      </c>
      <c r="Q30" s="117">
        <f>'[1]Neprofi'!AB32</f>
        <v>11</v>
      </c>
      <c r="R30" s="118">
        <f t="shared" si="3"/>
        <v>20.37</v>
      </c>
      <c r="S30" s="117">
        <f>'[1]Neprofi'!AC32</f>
        <v>204</v>
      </c>
      <c r="T30" s="118">
        <f>IF(S30=0,"",ROUND('[1]Neprofi'!AD32/S30*100,2))</f>
        <v>100</v>
      </c>
      <c r="U30" s="118">
        <f>IF(S30=0,"",ROUND('[1]Neprofi'!AI32/S30*100,2))</f>
        <v>0</v>
      </c>
      <c r="V30" s="118">
        <f>IF('[1]Neprofi'!AD32=0,"",ROUND('[1]Neprofi'!AF32/'[1]Neprofi'!AD32*100,2))</f>
        <v>21.08</v>
      </c>
      <c r="W30" s="118">
        <f>IF('[1]Neprofi'!AD32=0,"",ROUND(SUM('[1]Neprofi'!AG32+'[1]Neprofi'!AH32)/'[1]Neprofi'!AD32*100,2))</f>
        <v>0</v>
      </c>
      <c r="X30" s="118">
        <f t="shared" si="4"/>
        <v>0.29</v>
      </c>
      <c r="Y30" s="117">
        <f>'[1]Neprofi'!AK32</f>
        <v>615</v>
      </c>
      <c r="Z30" s="118">
        <f t="shared" si="5"/>
        <v>0.88</v>
      </c>
      <c r="AA30" s="118">
        <f t="shared" si="6"/>
        <v>11.39</v>
      </c>
      <c r="AB30" s="145">
        <f>IF(Y30=0,"",ROUND('[1]Neprofi'!AZ32/Y30*100,2))</f>
        <v>0</v>
      </c>
      <c r="AC30" s="145">
        <f>IF(Y30=0,"",ROUND('[1]Neprofi'!BA32/Y30*100,2))</f>
        <v>0</v>
      </c>
      <c r="AD30" s="117">
        <f>SUM('[1]Neprofi'!AL32+'[1]Neprofi'!AM32)</f>
        <v>555</v>
      </c>
      <c r="AE30" s="118">
        <f>IF(AD30=0,"",ROUND('[1]Neprofi'!AL32/AD30*100,2))</f>
        <v>3.06</v>
      </c>
      <c r="AF30" s="117">
        <f>SUM('[1]Neprofi'!AN32+'[1]Neprofi'!AO32)</f>
        <v>60</v>
      </c>
      <c r="AG30" s="118">
        <f t="shared" si="7"/>
        <v>5.45</v>
      </c>
      <c r="AH30" s="118">
        <f>IF(AF30=0,"",ROUND('[1]Neprofi'!AN32/AF30*100,2))</f>
        <v>20</v>
      </c>
      <c r="AI30" s="117">
        <f>'[1]Neprofi'!AP32</f>
        <v>0</v>
      </c>
      <c r="AJ30" s="118">
        <f t="shared" si="8"/>
        <v>0</v>
      </c>
      <c r="AK30" s="117">
        <f>'[1]Neprofi'!BD32</f>
        <v>0</v>
      </c>
      <c r="AL30" s="117">
        <f>'[1]Neprofi'!BF32</f>
        <v>0</v>
      </c>
      <c r="AM30" s="117">
        <f>'[1]Neprofi'!BL32</f>
        <v>0</v>
      </c>
      <c r="AN30" s="117">
        <f>'[1]Neprofi'!BO32</f>
        <v>0</v>
      </c>
      <c r="AO30" s="117">
        <f>'[1]Neprofi'!BP32</f>
        <v>0</v>
      </c>
      <c r="AP30" s="117">
        <f>'[1]Neprofi'!BQ32</f>
        <v>0</v>
      </c>
      <c r="AQ30" s="117">
        <f>'[1]Neprofi'!BR32</f>
        <v>0</v>
      </c>
      <c r="AR30" s="117">
        <f>SUM('[1]Neprofi'!BT32+'[1]Neprofi'!BV32+'[1]Neprofi'!BX32)</f>
        <v>0</v>
      </c>
      <c r="AS30" s="118">
        <f>IF(C30=0,"",ROUND('[1]Neprofi'!CB32/(C30/1000),2))</f>
        <v>1.43</v>
      </c>
      <c r="AT30" s="117">
        <f>'[1]Neprofi'!CD32</f>
        <v>1</v>
      </c>
      <c r="AU30" s="118">
        <f t="shared" si="9"/>
        <v>1.43</v>
      </c>
      <c r="AV30" s="118">
        <f>IF(C30=0,"",ROUND('[1]Neprofi'!CA32/(C30/1000),2))</f>
        <v>35.82</v>
      </c>
      <c r="AW30" s="117">
        <f>'[1]Neprofi'!CG32</f>
        <v>2</v>
      </c>
      <c r="AX30" s="117">
        <f>'[1]Neprofi'!CI32</f>
        <v>0</v>
      </c>
      <c r="AY30" s="117">
        <f>'[1]Neprofi'!CK32</f>
        <v>0</v>
      </c>
      <c r="AZ30" s="117">
        <f>'[1]Neprofi'!CJ32</f>
        <v>0</v>
      </c>
      <c r="BA30" s="117">
        <f>SUM('[1]Neprofi'!CL32+'[1]Neprofi'!CM32)</f>
        <v>0</v>
      </c>
      <c r="BB30" s="145">
        <f>IF(BA30=0,"",ROUND('[1]Neprofi'!CM32/BA30*100,2))</f>
      </c>
      <c r="BC30" s="117">
        <f>SUM('[1]Neprofi'!CN32+'[1]Neprofi'!CO32)</f>
        <v>0</v>
      </c>
      <c r="BD30" s="117">
        <f>'[1]Neprofi'!CP32</f>
        <v>0</v>
      </c>
      <c r="BE30" s="117">
        <f>'[1]Neprofi'!CQ32</f>
        <v>0</v>
      </c>
      <c r="BF30" s="117">
        <f>SUM('[1]Neprofi'!CR32+'[1]Neprofi'!CS32)</f>
        <v>0</v>
      </c>
      <c r="BG30" s="117">
        <f>'[1]Neprofi'!CT32</f>
        <v>0</v>
      </c>
      <c r="BH30" s="117">
        <f>'[1]Neprofi'!CV32</f>
        <v>0</v>
      </c>
      <c r="BI30" s="121">
        <f>IF(C30=0,"",ROUND('[1]Neprofi'!EX32/C30,2))</f>
        <v>13.76</v>
      </c>
      <c r="BJ30" s="121">
        <f>IF(Y30=0,"",ROUND('[1]Neprofi'!EX32/Y30,2))</f>
        <v>15.61</v>
      </c>
      <c r="BK30" s="118">
        <f>IF('[1]Neprofi'!EX32=0,"",ROUND('[1]Neprofi'!EH32/'[1]Neprofi'!EX32*100,2))</f>
        <v>0</v>
      </c>
      <c r="BL30" s="118">
        <f>IF('[1]Neprofi'!EX32=0,"",ROUND('[1]Neprofi'!EI32/'[1]Neprofi'!EX32*100,2))</f>
        <v>0</v>
      </c>
      <c r="BM30" s="147">
        <f>'[1]Neprofi'!CX32</f>
        <v>0.05</v>
      </c>
      <c r="BN30" s="148">
        <f t="shared" si="10"/>
        <v>0.07</v>
      </c>
      <c r="BO30" s="148">
        <f t="shared" si="11"/>
        <v>0.93</v>
      </c>
      <c r="BP30" s="149">
        <f t="shared" si="12"/>
        <v>0.25</v>
      </c>
    </row>
    <row r="31" spans="1:68" s="138" customFormat="1" ht="12.75">
      <c r="A31" s="392">
        <f>'[1]Neprofi'!A33</f>
        <v>24</v>
      </c>
      <c r="B31" s="144" t="str">
        <f>IF('[1]Neprofi'!B33="","",CONCATENATE('[1]Neprofi'!B33))</f>
        <v>Malá Štáhle</v>
      </c>
      <c r="C31" s="116">
        <f>'[1]Neprofi'!D33</f>
        <v>143</v>
      </c>
      <c r="D31" s="117">
        <f>'[1]Neprofi'!H33</f>
        <v>679</v>
      </c>
      <c r="E31" s="118">
        <f t="shared" si="0"/>
        <v>4748.25</v>
      </c>
      <c r="F31" s="118">
        <f>IF(D31=0,"",ROUND('[1]Neprofi'!I33/D31*100,2))</f>
        <v>14.58</v>
      </c>
      <c r="G31" s="118">
        <f>IF(D31=0,"",ROUND('[1]Neprofi'!J33/D31*100,2))</f>
        <v>85.13</v>
      </c>
      <c r="H31" s="116">
        <f>'[1]Neprofi'!R33</f>
        <v>0</v>
      </c>
      <c r="I31" s="119">
        <f>IF(D31=0,"",ROUND('[1]Neprofi'!U33/D31*100,2))</f>
        <v>100</v>
      </c>
      <c r="J31" s="116">
        <f>'[1]Neprofi'!V33</f>
        <v>3</v>
      </c>
      <c r="K31" s="119">
        <f>IF('[1]Neprofi'!U33=0,"",ROUND(J31/'[1]Neprofi'!U33*100,2))</f>
        <v>0.44</v>
      </c>
      <c r="L31" s="119">
        <f>IF(C31=0,"",ROUND('[1]Neprofi'!EY33/C31*1000,2))</f>
        <v>20.98</v>
      </c>
      <c r="M31" s="119">
        <f>IF(C31=0,"",ROUND('[1]Neprofi'!T33/C31*1000,2))</f>
        <v>13.99</v>
      </c>
      <c r="N31" s="118">
        <f t="shared" si="1"/>
        <v>0.44</v>
      </c>
      <c r="O31" s="117">
        <f>'[1]Neprofi'!AA33</f>
        <v>8</v>
      </c>
      <c r="P31" s="118">
        <f t="shared" si="2"/>
        <v>5.59</v>
      </c>
      <c r="Q31" s="117">
        <f>'[1]Neprofi'!AB33</f>
        <v>2</v>
      </c>
      <c r="R31" s="118">
        <f t="shared" si="3"/>
        <v>25</v>
      </c>
      <c r="S31" s="117">
        <f>'[1]Neprofi'!AC33</f>
        <v>56</v>
      </c>
      <c r="T31" s="118">
        <f>IF(S31=0,"",ROUND('[1]Neprofi'!AD33/S31*100,2))</f>
        <v>100</v>
      </c>
      <c r="U31" s="118">
        <f>IF(S31=0,"",ROUND('[1]Neprofi'!AI33/S31*100,2))</f>
        <v>0</v>
      </c>
      <c r="V31" s="118">
        <f>IF('[1]Neprofi'!AD33=0,"",ROUND('[1]Neprofi'!AF33/'[1]Neprofi'!AD33*100,2))</f>
        <v>0</v>
      </c>
      <c r="W31" s="118">
        <f>IF('[1]Neprofi'!AD33=0,"",ROUND(SUM('[1]Neprofi'!AG33+'[1]Neprofi'!AH33)/'[1]Neprofi'!AD33*100,2))</f>
        <v>0</v>
      </c>
      <c r="X31" s="118">
        <f t="shared" si="4"/>
        <v>0.39</v>
      </c>
      <c r="Y31" s="117">
        <f>'[1]Neprofi'!AK33</f>
        <v>300</v>
      </c>
      <c r="Z31" s="118">
        <f t="shared" si="5"/>
        <v>2.1</v>
      </c>
      <c r="AA31" s="118">
        <f t="shared" si="6"/>
        <v>37.5</v>
      </c>
      <c r="AB31" s="145">
        <f>IF(Y31=0,"",ROUND('[1]Neprofi'!AZ33/Y31*100,2))</f>
        <v>0</v>
      </c>
      <c r="AC31" s="145">
        <f>IF(Y31=0,"",ROUND('[1]Neprofi'!BA33/Y31*100,2))</f>
        <v>0</v>
      </c>
      <c r="AD31" s="117">
        <f>SUM('[1]Neprofi'!AL33+'[1]Neprofi'!AM33)</f>
        <v>181</v>
      </c>
      <c r="AE31" s="118">
        <f>IF(AD31=0,"",ROUND('[1]Neprofi'!AL33/AD31*100,2))</f>
        <v>8.84</v>
      </c>
      <c r="AF31" s="117">
        <f>SUM('[1]Neprofi'!AN33+'[1]Neprofi'!AO33)</f>
        <v>43</v>
      </c>
      <c r="AG31" s="118">
        <f t="shared" si="7"/>
        <v>21.5</v>
      </c>
      <c r="AH31" s="118">
        <f>IF(AF31=0,"",ROUND('[1]Neprofi'!AN33/AF31*100,2))</f>
        <v>23.26</v>
      </c>
      <c r="AI31" s="117">
        <f>'[1]Neprofi'!AP33</f>
        <v>76</v>
      </c>
      <c r="AJ31" s="118">
        <f t="shared" si="8"/>
        <v>25.33</v>
      </c>
      <c r="AK31" s="117">
        <f>'[1]Neprofi'!BD33</f>
        <v>0</v>
      </c>
      <c r="AL31" s="117">
        <f>'[1]Neprofi'!BF33</f>
        <v>0</v>
      </c>
      <c r="AM31" s="117">
        <f>'[1]Neprofi'!BL33</f>
        <v>0</v>
      </c>
      <c r="AN31" s="117">
        <f>'[1]Neprofi'!BO33</f>
        <v>0</v>
      </c>
      <c r="AO31" s="117">
        <f>'[1]Neprofi'!BP33</f>
        <v>0</v>
      </c>
      <c r="AP31" s="117">
        <f>'[1]Neprofi'!BQ33</f>
        <v>0</v>
      </c>
      <c r="AQ31" s="117">
        <f>'[1]Neprofi'!BR33</f>
        <v>0</v>
      </c>
      <c r="AR31" s="117">
        <f>SUM('[1]Neprofi'!BT33+'[1]Neprofi'!BV33+'[1]Neprofi'!BX33)</f>
        <v>0</v>
      </c>
      <c r="AS31" s="118">
        <f>IF(C31=0,"",ROUND('[1]Neprofi'!CB33/(C31/1000),2))</f>
        <v>76.92</v>
      </c>
      <c r="AT31" s="117">
        <f>'[1]Neprofi'!CD33</f>
        <v>1</v>
      </c>
      <c r="AU31" s="118">
        <f t="shared" si="9"/>
        <v>6.99</v>
      </c>
      <c r="AV31" s="118">
        <f>IF(C31=0,"",ROUND('[1]Neprofi'!CA33/(C31/1000),2))</f>
        <v>391.61</v>
      </c>
      <c r="AW31" s="117">
        <f>'[1]Neprofi'!CG33</f>
        <v>5</v>
      </c>
      <c r="AX31" s="117">
        <f>'[1]Neprofi'!CI33</f>
        <v>0</v>
      </c>
      <c r="AY31" s="117">
        <f>'[1]Neprofi'!CK33</f>
        <v>0</v>
      </c>
      <c r="AZ31" s="117">
        <f>'[1]Neprofi'!CJ33</f>
        <v>0</v>
      </c>
      <c r="BA31" s="117">
        <f>SUM('[1]Neprofi'!CL33+'[1]Neprofi'!CM33)</f>
        <v>0</v>
      </c>
      <c r="BB31" s="145">
        <f>IF(BA31=0,"",ROUND('[1]Neprofi'!CM33/BA31*100,2))</f>
      </c>
      <c r="BC31" s="117">
        <f>SUM('[1]Neprofi'!CN33+'[1]Neprofi'!CO33)</f>
        <v>0</v>
      </c>
      <c r="BD31" s="117">
        <f>'[1]Neprofi'!CP33</f>
        <v>0</v>
      </c>
      <c r="BE31" s="117">
        <f>'[1]Neprofi'!CQ33</f>
        <v>0</v>
      </c>
      <c r="BF31" s="117">
        <f>SUM('[1]Neprofi'!CR33+'[1]Neprofi'!CS33)</f>
        <v>0</v>
      </c>
      <c r="BG31" s="117">
        <f>'[1]Neprofi'!CT33</f>
        <v>0</v>
      </c>
      <c r="BH31" s="117">
        <f>'[1]Neprofi'!CV33</f>
        <v>0</v>
      </c>
      <c r="BI31" s="121">
        <f>IF(C31=0,"",ROUND('[1]Neprofi'!EX33/C31,2))</f>
        <v>15.1</v>
      </c>
      <c r="BJ31" s="121">
        <f>IF(Y31=0,"",ROUND('[1]Neprofi'!EX33/Y31,2))</f>
        <v>7.2</v>
      </c>
      <c r="BK31" s="118">
        <f>IF('[1]Neprofi'!EX33=0,"",ROUND('[1]Neprofi'!EH33/'[1]Neprofi'!EX33*100,2))</f>
        <v>100</v>
      </c>
      <c r="BL31" s="118">
        <f>IF('[1]Neprofi'!EX33=0,"",ROUND('[1]Neprofi'!EI33/'[1]Neprofi'!EX33*100,2))</f>
        <v>0</v>
      </c>
      <c r="BM31" s="147">
        <f>'[1]Neprofi'!CX33</f>
        <v>0</v>
      </c>
      <c r="BN31" s="148">
        <f t="shared" si="10"/>
        <v>0</v>
      </c>
      <c r="BO31" s="148">
        <f t="shared" si="11"/>
        <v>0</v>
      </c>
      <c r="BP31" s="149">
        <f t="shared" si="12"/>
        <v>0</v>
      </c>
    </row>
    <row r="32" spans="1:68" s="138" customFormat="1" ht="12.75">
      <c r="A32" s="392">
        <f>'[1]Neprofi'!A34</f>
        <v>25</v>
      </c>
      <c r="B32" s="144" t="str">
        <f>IF('[1]Neprofi'!B34="","",CONCATENATE('[1]Neprofi'!B34))</f>
        <v>Mezina</v>
      </c>
      <c r="C32" s="116">
        <f>'[1]Neprofi'!D34</f>
        <v>376</v>
      </c>
      <c r="D32" s="117">
        <f>'[1]Neprofi'!H34</f>
        <v>893</v>
      </c>
      <c r="E32" s="118">
        <f t="shared" si="0"/>
        <v>2375</v>
      </c>
      <c r="F32" s="118">
        <f>IF(D32=0,"",ROUND('[1]Neprofi'!I34/D32*100,2))</f>
        <v>14.33</v>
      </c>
      <c r="G32" s="118">
        <f>IF(D32=0,"",ROUND('[1]Neprofi'!J34/D32*100,2))</f>
        <v>85.44</v>
      </c>
      <c r="H32" s="116">
        <f>'[1]Neprofi'!R34</f>
        <v>0</v>
      </c>
      <c r="I32" s="119">
        <f>IF(D32=0,"",ROUND('[1]Neprofi'!U34/D32*100,2))</f>
        <v>100</v>
      </c>
      <c r="J32" s="116">
        <f>'[1]Neprofi'!V34</f>
        <v>3</v>
      </c>
      <c r="K32" s="119">
        <f>IF('[1]Neprofi'!U34=0,"",ROUND(J32/'[1]Neprofi'!U34*100,2))</f>
        <v>0.34</v>
      </c>
      <c r="L32" s="119">
        <f>IF(C32=0,"",ROUND('[1]Neprofi'!EY34/C32*1000,2))</f>
        <v>7.98</v>
      </c>
      <c r="M32" s="119">
        <f>IF(C32=0,"",ROUND('[1]Neprofi'!T34/C32*1000,2))</f>
        <v>0</v>
      </c>
      <c r="N32" s="118">
        <f t="shared" si="1"/>
        <v>0.17</v>
      </c>
      <c r="O32" s="117">
        <f>'[1]Neprofi'!AA34</f>
        <v>12</v>
      </c>
      <c r="P32" s="118">
        <f t="shared" si="2"/>
        <v>3.19</v>
      </c>
      <c r="Q32" s="117">
        <f>'[1]Neprofi'!AB34</f>
        <v>1</v>
      </c>
      <c r="R32" s="118">
        <f t="shared" si="3"/>
        <v>8.33</v>
      </c>
      <c r="S32" s="117">
        <f>'[1]Neprofi'!AC34</f>
        <v>48</v>
      </c>
      <c r="T32" s="118">
        <f>IF(S32=0,"",ROUND('[1]Neprofi'!AD34/S32*100,2))</f>
        <v>100</v>
      </c>
      <c r="U32" s="118">
        <f>IF(S32=0,"",ROUND('[1]Neprofi'!AI34/S32*100,2))</f>
        <v>0</v>
      </c>
      <c r="V32" s="118">
        <f>IF('[1]Neprofi'!AD34=0,"",ROUND('[1]Neprofi'!AF34/'[1]Neprofi'!AD34*100,2))</f>
        <v>0</v>
      </c>
      <c r="W32" s="118">
        <f>IF('[1]Neprofi'!AD34=0,"",ROUND(SUM('[1]Neprofi'!AG34+'[1]Neprofi'!AH34)/'[1]Neprofi'!AD34*100,2))</f>
        <v>0</v>
      </c>
      <c r="X32" s="118">
        <f t="shared" si="4"/>
        <v>0.13</v>
      </c>
      <c r="Y32" s="117">
        <f>'[1]Neprofi'!AK34</f>
        <v>150</v>
      </c>
      <c r="Z32" s="118">
        <f t="shared" si="5"/>
        <v>0.4</v>
      </c>
      <c r="AA32" s="118">
        <f t="shared" si="6"/>
        <v>12.5</v>
      </c>
      <c r="AB32" s="145">
        <f>IF(Y32=0,"",ROUND('[1]Neprofi'!AZ34/Y32*100,2))</f>
        <v>0</v>
      </c>
      <c r="AC32" s="145">
        <f>IF(Y32=0,"",ROUND('[1]Neprofi'!BA34/Y32*100,2))</f>
        <v>0</v>
      </c>
      <c r="AD32" s="117">
        <f>SUM('[1]Neprofi'!AL34+'[1]Neprofi'!AM34)</f>
        <v>144</v>
      </c>
      <c r="AE32" s="118">
        <f>IF(AD32=0,"",ROUND('[1]Neprofi'!AL34/AD32*100,2))</f>
        <v>3.47</v>
      </c>
      <c r="AF32" s="117">
        <f>SUM('[1]Neprofi'!AN34+'[1]Neprofi'!AO34)</f>
        <v>6</v>
      </c>
      <c r="AG32" s="118">
        <f t="shared" si="7"/>
        <v>6</v>
      </c>
      <c r="AH32" s="118">
        <f>IF(AF32=0,"",ROUND('[1]Neprofi'!AN34/AF32*100,2))</f>
        <v>50</v>
      </c>
      <c r="AI32" s="117">
        <f>'[1]Neprofi'!AP34</f>
        <v>0</v>
      </c>
      <c r="AJ32" s="118">
        <f t="shared" si="8"/>
        <v>0</v>
      </c>
      <c r="AK32" s="117">
        <f>'[1]Neprofi'!BD34</f>
        <v>0</v>
      </c>
      <c r="AL32" s="117">
        <f>'[1]Neprofi'!BF34</f>
        <v>0</v>
      </c>
      <c r="AM32" s="117">
        <f>'[1]Neprofi'!BL34</f>
        <v>0</v>
      </c>
      <c r="AN32" s="117">
        <f>'[1]Neprofi'!BO34</f>
        <v>0</v>
      </c>
      <c r="AO32" s="117">
        <f>'[1]Neprofi'!BP34</f>
        <v>0</v>
      </c>
      <c r="AP32" s="117">
        <f>'[1]Neprofi'!BQ34</f>
        <v>0</v>
      </c>
      <c r="AQ32" s="117">
        <f>'[1]Neprofi'!BR34</f>
        <v>0</v>
      </c>
      <c r="AR32" s="117">
        <f>SUM('[1]Neprofi'!BT34+'[1]Neprofi'!BV34+'[1]Neprofi'!BX34)</f>
        <v>0</v>
      </c>
      <c r="AS32" s="118">
        <f>IF(C32=0,"",ROUND('[1]Neprofi'!CB34/(C32/1000),2))</f>
        <v>2.66</v>
      </c>
      <c r="AT32" s="117">
        <f>'[1]Neprofi'!CD34</f>
        <v>1</v>
      </c>
      <c r="AU32" s="118">
        <f t="shared" si="9"/>
        <v>2.66</v>
      </c>
      <c r="AV32" s="118">
        <f>IF(C32=0,"",ROUND('[1]Neprofi'!CA34/(C32/1000),2))</f>
        <v>55.85</v>
      </c>
      <c r="AW32" s="117">
        <f>'[1]Neprofi'!CG34</f>
        <v>0</v>
      </c>
      <c r="AX32" s="117">
        <f>'[1]Neprofi'!CI34</f>
        <v>0</v>
      </c>
      <c r="AY32" s="117">
        <f>'[1]Neprofi'!CK34</f>
        <v>0</v>
      </c>
      <c r="AZ32" s="117">
        <f>'[1]Neprofi'!CJ34</f>
        <v>0</v>
      </c>
      <c r="BA32" s="117">
        <f>SUM('[1]Neprofi'!CL34+'[1]Neprofi'!CM34)</f>
        <v>0</v>
      </c>
      <c r="BB32" s="145">
        <f>IF(BA32=0,"",ROUND('[1]Neprofi'!CM34/BA32*100,2))</f>
      </c>
      <c r="BC32" s="117">
        <f>SUM('[1]Neprofi'!CN34+'[1]Neprofi'!CO34)</f>
        <v>0</v>
      </c>
      <c r="BD32" s="117">
        <f>'[1]Neprofi'!CP34</f>
        <v>0</v>
      </c>
      <c r="BE32" s="117">
        <f>'[1]Neprofi'!CQ34</f>
        <v>0</v>
      </c>
      <c r="BF32" s="117">
        <f>SUM('[1]Neprofi'!CR34+'[1]Neprofi'!CS34)</f>
        <v>0</v>
      </c>
      <c r="BG32" s="117">
        <f>'[1]Neprofi'!CT34</f>
        <v>0</v>
      </c>
      <c r="BH32" s="117">
        <f>'[1]Neprofi'!CV34</f>
        <v>0</v>
      </c>
      <c r="BI32" s="121">
        <f>IF(C32=0,"",ROUND('[1]Neprofi'!EX34/C32,2))</f>
        <v>0</v>
      </c>
      <c r="BJ32" s="121">
        <f>IF(Y32=0,"",ROUND('[1]Neprofi'!EX34/Y32,2))</f>
        <v>0</v>
      </c>
      <c r="BK32" s="118">
        <f>IF('[1]Neprofi'!EX34=0,"",ROUND('[1]Neprofi'!EH34/'[1]Neprofi'!EX34*100,2))</f>
      </c>
      <c r="BL32" s="118">
        <f>IF('[1]Neprofi'!EX34=0,"",ROUND('[1]Neprofi'!EI34/'[1]Neprofi'!EX34*100,2))</f>
      </c>
      <c r="BM32" s="147">
        <f>'[1]Neprofi'!CX34</f>
        <v>0</v>
      </c>
      <c r="BN32" s="148">
        <f t="shared" si="10"/>
        <v>0</v>
      </c>
      <c r="BO32" s="148">
        <f t="shared" si="11"/>
        <v>0</v>
      </c>
      <c r="BP32" s="149">
        <f t="shared" si="12"/>
        <v>0</v>
      </c>
    </row>
    <row r="33" spans="1:68" s="138" customFormat="1" ht="12.75">
      <c r="A33" s="392">
        <f>'[1]Neprofi'!A35</f>
        <v>26</v>
      </c>
      <c r="B33" s="144" t="str">
        <f>IF('[1]Neprofi'!B35="","",CONCATENATE('[1]Neprofi'!B35))</f>
        <v>Osoblaha</v>
      </c>
      <c r="C33" s="116">
        <f>'[1]Neprofi'!D35</f>
        <v>1150</v>
      </c>
      <c r="D33" s="117">
        <f>'[1]Neprofi'!H35</f>
        <v>5613</v>
      </c>
      <c r="E33" s="118">
        <f t="shared" si="0"/>
        <v>4880.87</v>
      </c>
      <c r="F33" s="118">
        <f>IF(D33=0,"",ROUND('[1]Neprofi'!I35/D33*100,2))</f>
        <v>28.13</v>
      </c>
      <c r="G33" s="118">
        <f>IF(D33=0,"",ROUND('[1]Neprofi'!J35/D33*100,2))</f>
        <v>71.69</v>
      </c>
      <c r="H33" s="116">
        <f>'[1]Neprofi'!R35</f>
        <v>4</v>
      </c>
      <c r="I33" s="119">
        <f>IF(D33=0,"",ROUND('[1]Neprofi'!U35/D33*100,2))</f>
        <v>100</v>
      </c>
      <c r="J33" s="116">
        <f>'[1]Neprofi'!V35</f>
        <v>136</v>
      </c>
      <c r="K33" s="119">
        <f>IF('[1]Neprofi'!U35=0,"",ROUND(J33/'[1]Neprofi'!U35*100,2))</f>
        <v>2.42</v>
      </c>
      <c r="L33" s="119">
        <f>IF(C33=0,"",ROUND('[1]Neprofi'!EY35/C33*1000,2))</f>
        <v>118.26</v>
      </c>
      <c r="M33" s="119">
        <f>IF(C33=0,"",ROUND('[1]Neprofi'!T35/C33*1000,2))</f>
        <v>0</v>
      </c>
      <c r="N33" s="118">
        <f t="shared" si="1"/>
        <v>0.22</v>
      </c>
      <c r="O33" s="117">
        <f>'[1]Neprofi'!AA35</f>
        <v>38</v>
      </c>
      <c r="P33" s="118">
        <f t="shared" si="2"/>
        <v>3.3</v>
      </c>
      <c r="Q33" s="117">
        <f>'[1]Neprofi'!AB35</f>
        <v>4</v>
      </c>
      <c r="R33" s="118">
        <f t="shared" si="3"/>
        <v>10.53</v>
      </c>
      <c r="S33" s="117">
        <f>'[1]Neprofi'!AC35</f>
        <v>367</v>
      </c>
      <c r="T33" s="118">
        <f>IF(S33=0,"",ROUND('[1]Neprofi'!AD35/S33*100,2))</f>
        <v>100</v>
      </c>
      <c r="U33" s="118">
        <f>IF(S33=0,"",ROUND('[1]Neprofi'!AI35/S33*100,2))</f>
        <v>0</v>
      </c>
      <c r="V33" s="118">
        <f>IF('[1]Neprofi'!AD35=0,"",ROUND('[1]Neprofi'!AF35/'[1]Neprofi'!AD35*100,2))</f>
        <v>32.15</v>
      </c>
      <c r="W33" s="118">
        <f>IF('[1]Neprofi'!AD35=0,"",ROUND(SUM('[1]Neprofi'!AG35+'[1]Neprofi'!AH35)/'[1]Neprofi'!AD35*100,2))</f>
        <v>0</v>
      </c>
      <c r="X33" s="118">
        <f t="shared" si="4"/>
        <v>0.32</v>
      </c>
      <c r="Y33" s="117">
        <f>'[1]Neprofi'!AK35</f>
        <v>1236</v>
      </c>
      <c r="Z33" s="118">
        <f t="shared" si="5"/>
        <v>1.07</v>
      </c>
      <c r="AA33" s="118">
        <f t="shared" si="6"/>
        <v>32.53</v>
      </c>
      <c r="AB33" s="145">
        <f>IF(Y33=0,"",ROUND('[1]Neprofi'!AZ35/Y33*100,2))</f>
        <v>0</v>
      </c>
      <c r="AC33" s="145">
        <f>IF(Y33=0,"",ROUND('[1]Neprofi'!BA35/Y33*100,2))</f>
        <v>0</v>
      </c>
      <c r="AD33" s="117">
        <f>SUM('[1]Neprofi'!AL35+'[1]Neprofi'!AM35)</f>
        <v>1194</v>
      </c>
      <c r="AE33" s="118">
        <f>IF(AD33=0,"",ROUND('[1]Neprofi'!AL35/AD33*100,2))</f>
        <v>1.68</v>
      </c>
      <c r="AF33" s="117">
        <f>SUM('[1]Neprofi'!AN35+'[1]Neprofi'!AO35)</f>
        <v>37</v>
      </c>
      <c r="AG33" s="118">
        <f t="shared" si="7"/>
        <v>9.25</v>
      </c>
      <c r="AH33" s="118">
        <f>IF(AF33=0,"",ROUND('[1]Neprofi'!AN35/AF33*100,2))</f>
        <v>21.62</v>
      </c>
      <c r="AI33" s="117">
        <f>'[1]Neprofi'!AP35</f>
        <v>0</v>
      </c>
      <c r="AJ33" s="118">
        <f t="shared" si="8"/>
        <v>0</v>
      </c>
      <c r="AK33" s="117">
        <f>'[1]Neprofi'!BD35</f>
        <v>0</v>
      </c>
      <c r="AL33" s="117">
        <f>'[1]Neprofi'!BF35</f>
        <v>4</v>
      </c>
      <c r="AM33" s="117">
        <f>'[1]Neprofi'!BL35</f>
        <v>0</v>
      </c>
      <c r="AN33" s="117">
        <f>'[1]Neprofi'!BO35</f>
        <v>0</v>
      </c>
      <c r="AO33" s="117">
        <f>'[1]Neprofi'!BP35</f>
        <v>0</v>
      </c>
      <c r="AP33" s="117">
        <f>'[1]Neprofi'!BQ35</f>
        <v>0</v>
      </c>
      <c r="AQ33" s="117">
        <f>'[1]Neprofi'!BR35</f>
        <v>0</v>
      </c>
      <c r="AR33" s="117">
        <f>SUM('[1]Neprofi'!BT35+'[1]Neprofi'!BV35+'[1]Neprofi'!BX35)</f>
        <v>0</v>
      </c>
      <c r="AS33" s="118">
        <f>IF(C33=0,"",ROUND('[1]Neprofi'!CB35/(C33/1000),2))</f>
        <v>1.74</v>
      </c>
      <c r="AT33" s="117">
        <f>'[1]Neprofi'!CD35</f>
        <v>1</v>
      </c>
      <c r="AU33" s="118">
        <f t="shared" si="9"/>
        <v>0.87</v>
      </c>
      <c r="AV33" s="118">
        <f>IF(C33=0,"",ROUND('[1]Neprofi'!CA35/(C33/1000),2))</f>
        <v>42.61</v>
      </c>
      <c r="AW33" s="117">
        <f>'[1]Neprofi'!CG35</f>
        <v>3</v>
      </c>
      <c r="AX33" s="117">
        <f>'[1]Neprofi'!CI35</f>
        <v>0</v>
      </c>
      <c r="AY33" s="117">
        <f>'[1]Neprofi'!CK35</f>
        <v>0</v>
      </c>
      <c r="AZ33" s="117">
        <f>'[1]Neprofi'!CJ35</f>
        <v>1</v>
      </c>
      <c r="BA33" s="117">
        <f>SUM('[1]Neprofi'!CL35+'[1]Neprofi'!CM35)</f>
        <v>0</v>
      </c>
      <c r="BB33" s="145">
        <f>IF(BA33=0,"",ROUND('[1]Neprofi'!CM35/BA33*100,2))</f>
      </c>
      <c r="BC33" s="117">
        <f>SUM('[1]Neprofi'!CN35+'[1]Neprofi'!CO35)</f>
        <v>0</v>
      </c>
      <c r="BD33" s="117">
        <f>'[1]Neprofi'!CP35</f>
        <v>0</v>
      </c>
      <c r="BE33" s="117">
        <f>'[1]Neprofi'!CQ35</f>
        <v>0</v>
      </c>
      <c r="BF33" s="117">
        <f>SUM('[1]Neprofi'!CR35+'[1]Neprofi'!CS35)</f>
        <v>0</v>
      </c>
      <c r="BG33" s="117">
        <f>'[1]Neprofi'!CT35</f>
        <v>0</v>
      </c>
      <c r="BH33" s="117">
        <f>'[1]Neprofi'!CV35</f>
        <v>0</v>
      </c>
      <c r="BI33" s="121">
        <f>IF(C33=0,"",ROUND('[1]Neprofi'!EX35/C33,2))</f>
        <v>13.49</v>
      </c>
      <c r="BJ33" s="121">
        <f>IF(Y33=0,"",ROUND('[1]Neprofi'!EX35/Y33,2))</f>
        <v>12.55</v>
      </c>
      <c r="BK33" s="118">
        <f>IF('[1]Neprofi'!EX35=0,"",ROUND('[1]Neprofi'!EH35/'[1]Neprofi'!EX35*100,2))</f>
        <v>0</v>
      </c>
      <c r="BL33" s="118">
        <f>IF('[1]Neprofi'!EX35=0,"",ROUND('[1]Neprofi'!EI35/'[1]Neprofi'!EX35*100,2))</f>
        <v>0</v>
      </c>
      <c r="BM33" s="147">
        <f>'[1]Neprofi'!CX35</f>
        <v>0.15</v>
      </c>
      <c r="BN33" s="148">
        <f t="shared" si="10"/>
        <v>0.13</v>
      </c>
      <c r="BO33" s="148">
        <f t="shared" si="11"/>
        <v>3.95</v>
      </c>
      <c r="BP33" s="149">
        <f t="shared" si="12"/>
        <v>0.41</v>
      </c>
    </row>
    <row r="34" spans="1:68" s="138" customFormat="1" ht="12.75">
      <c r="A34" s="392">
        <f>'[1]Neprofi'!A36</f>
        <v>27</v>
      </c>
      <c r="B34" s="144" t="str">
        <f>IF('[1]Neprofi'!B36="","",CONCATENATE('[1]Neprofi'!B36))</f>
        <v>Roudno</v>
      </c>
      <c r="C34" s="116">
        <f>'[1]Neprofi'!D36</f>
        <v>205</v>
      </c>
      <c r="D34" s="117">
        <f>'[1]Neprofi'!H36</f>
        <v>1356</v>
      </c>
      <c r="E34" s="118">
        <f t="shared" si="0"/>
        <v>6614.63</v>
      </c>
      <c r="F34" s="118">
        <f>IF(D34=0,"",ROUND('[1]Neprofi'!I36/D34*100,2))</f>
        <v>20.43</v>
      </c>
      <c r="G34" s="118">
        <f>IF(D34=0,"",ROUND('[1]Neprofi'!J36/D34*100,2))</f>
        <v>79.42</v>
      </c>
      <c r="H34" s="116">
        <f>'[1]Neprofi'!R36</f>
        <v>0</v>
      </c>
      <c r="I34" s="119">
        <f>IF(D34=0,"",ROUND('[1]Neprofi'!U36/D34*100,2))</f>
        <v>100</v>
      </c>
      <c r="J34" s="116">
        <f>'[1]Neprofi'!V36</f>
        <v>23</v>
      </c>
      <c r="K34" s="119">
        <f>IF('[1]Neprofi'!U36=0,"",ROUND(J34/'[1]Neprofi'!U36*100,2))</f>
        <v>1.7</v>
      </c>
      <c r="L34" s="119">
        <f>IF(C34=0,"",ROUND('[1]Neprofi'!EY36/C34*1000,2))</f>
        <v>112.2</v>
      </c>
      <c r="M34" s="119">
        <f>IF(C34=0,"",ROUND('[1]Neprofi'!T36/C34*1000,2))</f>
        <v>0</v>
      </c>
      <c r="N34" s="118">
        <f t="shared" si="1"/>
        <v>0.11</v>
      </c>
      <c r="O34" s="117">
        <f>'[1]Neprofi'!AA36</f>
        <v>7</v>
      </c>
      <c r="P34" s="118">
        <f t="shared" si="2"/>
        <v>3.41</v>
      </c>
      <c r="Q34" s="117">
        <f>'[1]Neprofi'!AB36</f>
        <v>0</v>
      </c>
      <c r="R34" s="118">
        <f t="shared" si="3"/>
        <v>0</v>
      </c>
      <c r="S34" s="117">
        <f>'[1]Neprofi'!AC36</f>
        <v>33</v>
      </c>
      <c r="T34" s="118">
        <f>IF(S34=0,"",ROUND('[1]Neprofi'!AD36/S34*100,2))</f>
        <v>100</v>
      </c>
      <c r="U34" s="118">
        <f>IF(S34=0,"",ROUND('[1]Neprofi'!AI36/S34*100,2))</f>
        <v>0</v>
      </c>
      <c r="V34" s="118">
        <f>IF('[1]Neprofi'!AD36=0,"",ROUND('[1]Neprofi'!AF36/'[1]Neprofi'!AD36*100,2))</f>
        <v>0</v>
      </c>
      <c r="W34" s="118">
        <f>IF('[1]Neprofi'!AD36=0,"",ROUND(SUM('[1]Neprofi'!AG36+'[1]Neprofi'!AH36)/'[1]Neprofi'!AD36*100,2))</f>
        <v>0</v>
      </c>
      <c r="X34" s="118">
        <f t="shared" si="4"/>
        <v>0.16</v>
      </c>
      <c r="Y34" s="117">
        <f>'[1]Neprofi'!AK36</f>
        <v>147</v>
      </c>
      <c r="Z34" s="118">
        <f t="shared" si="5"/>
        <v>0.72</v>
      </c>
      <c r="AA34" s="118">
        <f t="shared" si="6"/>
        <v>21</v>
      </c>
      <c r="AB34" s="145">
        <f>IF(Y34=0,"",ROUND('[1]Neprofi'!AZ36/Y34*100,2))</f>
        <v>0</v>
      </c>
      <c r="AC34" s="145">
        <f>IF(Y34=0,"",ROUND('[1]Neprofi'!BA36/Y34*100,2))</f>
        <v>0</v>
      </c>
      <c r="AD34" s="117">
        <f>SUM('[1]Neprofi'!AL36+'[1]Neprofi'!AM36)</f>
        <v>147</v>
      </c>
      <c r="AE34" s="118">
        <f>IF(AD34=0,"",ROUND('[1]Neprofi'!AL36/AD34*100,2))</f>
        <v>3.4</v>
      </c>
      <c r="AF34" s="117">
        <f>SUM('[1]Neprofi'!AN36+'[1]Neprofi'!AO36)</f>
        <v>0</v>
      </c>
      <c r="AG34" s="118">
        <f t="shared" si="7"/>
      </c>
      <c r="AH34" s="118">
        <f>IF(AF34=0,"",ROUND('[1]Neprofi'!AN36/AF34*100,2))</f>
      </c>
      <c r="AI34" s="117">
        <f>'[1]Neprofi'!AP36</f>
        <v>0</v>
      </c>
      <c r="AJ34" s="118">
        <f t="shared" si="8"/>
        <v>0</v>
      </c>
      <c r="AK34" s="117">
        <f>'[1]Neprofi'!BD36</f>
        <v>0</v>
      </c>
      <c r="AL34" s="117">
        <f>'[1]Neprofi'!BF36</f>
        <v>0</v>
      </c>
      <c r="AM34" s="117">
        <f>'[1]Neprofi'!BL36</f>
        <v>0</v>
      </c>
      <c r="AN34" s="117">
        <f>'[1]Neprofi'!BO36</f>
        <v>0</v>
      </c>
      <c r="AO34" s="117">
        <f>'[1]Neprofi'!BP36</f>
        <v>0</v>
      </c>
      <c r="AP34" s="117">
        <f>'[1]Neprofi'!BQ36</f>
        <v>0</v>
      </c>
      <c r="AQ34" s="117">
        <f>'[1]Neprofi'!BR36</f>
        <v>0</v>
      </c>
      <c r="AR34" s="117">
        <f>SUM('[1]Neprofi'!BT36+'[1]Neprofi'!BV36+'[1]Neprofi'!BX36)</f>
        <v>0</v>
      </c>
      <c r="AS34" s="118">
        <f>IF(C34=0,"",ROUND('[1]Neprofi'!CB36/(C34/1000),2))</f>
        <v>4.88</v>
      </c>
      <c r="AT34" s="117">
        <f>'[1]Neprofi'!CD36</f>
        <v>0</v>
      </c>
      <c r="AU34" s="118">
        <f t="shared" si="9"/>
        <v>0</v>
      </c>
      <c r="AV34" s="118">
        <f>IF(C34=0,"",ROUND('[1]Neprofi'!CA36/(C34/1000),2))</f>
        <v>107.32</v>
      </c>
      <c r="AW34" s="117">
        <f>'[1]Neprofi'!CG36</f>
        <v>1</v>
      </c>
      <c r="AX34" s="117">
        <f>'[1]Neprofi'!CI36</f>
        <v>0</v>
      </c>
      <c r="AY34" s="117">
        <f>'[1]Neprofi'!CK36</f>
        <v>0</v>
      </c>
      <c r="AZ34" s="117">
        <f>'[1]Neprofi'!CJ36</f>
        <v>0</v>
      </c>
      <c r="BA34" s="117">
        <f>SUM('[1]Neprofi'!CL36+'[1]Neprofi'!CM36)</f>
        <v>0</v>
      </c>
      <c r="BB34" s="145">
        <f>IF(BA34=0,"",ROUND('[1]Neprofi'!CM36/BA34*100,2))</f>
      </c>
      <c r="BC34" s="117">
        <f>SUM('[1]Neprofi'!CN36+'[1]Neprofi'!CO36)</f>
        <v>0</v>
      </c>
      <c r="BD34" s="117">
        <f>'[1]Neprofi'!CP36</f>
        <v>0</v>
      </c>
      <c r="BE34" s="117">
        <f>'[1]Neprofi'!CQ36</f>
        <v>0</v>
      </c>
      <c r="BF34" s="117">
        <f>SUM('[1]Neprofi'!CR36+'[1]Neprofi'!CS36)</f>
        <v>0</v>
      </c>
      <c r="BG34" s="117">
        <f>'[1]Neprofi'!CT36</f>
        <v>0</v>
      </c>
      <c r="BH34" s="117">
        <f>'[1]Neprofi'!CV36</f>
        <v>0</v>
      </c>
      <c r="BI34" s="121">
        <f>IF(C34=0,"",ROUND('[1]Neprofi'!EX36/C34,2))</f>
        <v>9.76</v>
      </c>
      <c r="BJ34" s="121">
        <f>IF(Y34=0,"",ROUND('[1]Neprofi'!EX36/Y34,2))</f>
        <v>13.61</v>
      </c>
      <c r="BK34" s="118">
        <f>IF('[1]Neprofi'!EX36=0,"",ROUND('[1]Neprofi'!EH36/'[1]Neprofi'!EX36*100,2))</f>
        <v>0</v>
      </c>
      <c r="BL34" s="118">
        <f>IF('[1]Neprofi'!EX36=0,"",ROUND('[1]Neprofi'!EI36/'[1]Neprofi'!EX36*100,2))</f>
        <v>0</v>
      </c>
      <c r="BM34" s="147">
        <f>'[1]Neprofi'!CX36</f>
        <v>0</v>
      </c>
      <c r="BN34" s="148">
        <f t="shared" si="10"/>
        <v>0</v>
      </c>
      <c r="BO34" s="148">
        <f t="shared" si="11"/>
        <v>0</v>
      </c>
      <c r="BP34" s="149">
        <f t="shared" si="12"/>
        <v>0</v>
      </c>
    </row>
    <row r="35" spans="1:68" s="138" customFormat="1" ht="12.75">
      <c r="A35" s="392">
        <f>'[1]Neprofi'!A37</f>
        <v>28</v>
      </c>
      <c r="B35" s="144" t="str">
        <f>IF('[1]Neprofi'!B37="","",CONCATENATE('[1]Neprofi'!B37))</f>
        <v>Rudná pod Pradědem</v>
      </c>
      <c r="C35" s="116">
        <f>'[1]Neprofi'!D37</f>
        <v>373</v>
      </c>
      <c r="D35" s="117">
        <f>'[1]Neprofi'!H37</f>
        <v>1174</v>
      </c>
      <c r="E35" s="118">
        <f t="shared" si="0"/>
        <v>3147.45</v>
      </c>
      <c r="F35" s="118">
        <f>IF(D35=0,"",ROUND('[1]Neprofi'!I37/D35*100,2))</f>
        <v>21.04</v>
      </c>
      <c r="G35" s="118">
        <f>IF(D35=0,"",ROUND('[1]Neprofi'!J37/D35*100,2))</f>
        <v>78.71</v>
      </c>
      <c r="H35" s="116">
        <f>'[1]Neprofi'!R37</f>
        <v>0</v>
      </c>
      <c r="I35" s="119">
        <f>IF(D35=0,"",ROUND('[1]Neprofi'!U37/D35*100,2))</f>
        <v>100</v>
      </c>
      <c r="J35" s="116">
        <f>'[1]Neprofi'!V37</f>
        <v>6</v>
      </c>
      <c r="K35" s="119">
        <f>IF('[1]Neprofi'!U37=0,"",ROUND(J35/'[1]Neprofi'!U37*100,2))</f>
        <v>0.51</v>
      </c>
      <c r="L35" s="119">
        <f>IF(C35=0,"",ROUND('[1]Neprofi'!EY37/C35*1000,2))</f>
        <v>16.09</v>
      </c>
      <c r="M35" s="119">
        <f>IF(C35=0,"",ROUND('[1]Neprofi'!T37/C35*1000,2))</f>
        <v>0</v>
      </c>
      <c r="N35" s="118">
        <f t="shared" si="1"/>
        <v>0.16</v>
      </c>
      <c r="O35" s="117">
        <f>'[1]Neprofi'!AA37</f>
        <v>11</v>
      </c>
      <c r="P35" s="118">
        <f t="shared" si="2"/>
        <v>2.95</v>
      </c>
      <c r="Q35" s="117">
        <f>'[1]Neprofi'!AB37</f>
        <v>5</v>
      </c>
      <c r="R35" s="118">
        <f t="shared" si="3"/>
        <v>45.45</v>
      </c>
      <c r="S35" s="117">
        <f>'[1]Neprofi'!AC37</f>
        <v>98</v>
      </c>
      <c r="T35" s="118">
        <f>IF(S35=0,"",ROUND('[1]Neprofi'!AD37/S35*100,2))</f>
        <v>100</v>
      </c>
      <c r="U35" s="118">
        <f>IF(S35=0,"",ROUND('[1]Neprofi'!AI37/S35*100,2))</f>
        <v>0</v>
      </c>
      <c r="V35" s="118">
        <f>IF('[1]Neprofi'!AD37=0,"",ROUND('[1]Neprofi'!AF37/'[1]Neprofi'!AD37*100,2))</f>
        <v>32.65</v>
      </c>
      <c r="W35" s="118">
        <f>IF('[1]Neprofi'!AD37=0,"",ROUND(SUM('[1]Neprofi'!AG37+'[1]Neprofi'!AH37)/'[1]Neprofi'!AD37*100,2))</f>
        <v>0</v>
      </c>
      <c r="X35" s="118">
        <f t="shared" si="4"/>
        <v>0.26</v>
      </c>
      <c r="Y35" s="117">
        <f>'[1]Neprofi'!AK37</f>
        <v>187</v>
      </c>
      <c r="Z35" s="118">
        <f t="shared" si="5"/>
        <v>0.5</v>
      </c>
      <c r="AA35" s="118">
        <f t="shared" si="6"/>
        <v>17</v>
      </c>
      <c r="AB35" s="145">
        <f>IF(Y35=0,"",ROUND('[1]Neprofi'!AZ37/Y35*100,2))</f>
        <v>0</v>
      </c>
      <c r="AC35" s="145">
        <f>IF(Y35=0,"",ROUND('[1]Neprofi'!BA37/Y35*100,2))</f>
        <v>0</v>
      </c>
      <c r="AD35" s="117">
        <f>SUM('[1]Neprofi'!AL37+'[1]Neprofi'!AM37)</f>
        <v>115</v>
      </c>
      <c r="AE35" s="118">
        <f>IF(AD35=0,"",ROUND('[1]Neprofi'!AL37/AD35*100,2))</f>
        <v>46.09</v>
      </c>
      <c r="AF35" s="117">
        <f>SUM('[1]Neprofi'!AN37+'[1]Neprofi'!AO37)</f>
        <v>72</v>
      </c>
      <c r="AG35" s="118">
        <f t="shared" si="7"/>
        <v>14.4</v>
      </c>
      <c r="AH35" s="118">
        <f>IF(AF35=0,"",ROUND('[1]Neprofi'!AN37/AF35*100,2))</f>
        <v>47.22</v>
      </c>
      <c r="AI35" s="117">
        <f>'[1]Neprofi'!AP37</f>
        <v>0</v>
      </c>
      <c r="AJ35" s="118">
        <f t="shared" si="8"/>
        <v>0</v>
      </c>
      <c r="AK35" s="117">
        <f>'[1]Neprofi'!BD37</f>
        <v>0</v>
      </c>
      <c r="AL35" s="117">
        <f>'[1]Neprofi'!BF37</f>
        <v>0</v>
      </c>
      <c r="AM35" s="117">
        <f>'[1]Neprofi'!BL37</f>
        <v>0</v>
      </c>
      <c r="AN35" s="117">
        <f>'[1]Neprofi'!BO37</f>
        <v>0</v>
      </c>
      <c r="AO35" s="117">
        <f>'[1]Neprofi'!BP37</f>
        <v>0</v>
      </c>
      <c r="AP35" s="117">
        <f>'[1]Neprofi'!BQ37</f>
        <v>0</v>
      </c>
      <c r="AQ35" s="117">
        <f>'[1]Neprofi'!BR37</f>
        <v>0</v>
      </c>
      <c r="AR35" s="117">
        <f>SUM('[1]Neprofi'!BT37+'[1]Neprofi'!BV37+'[1]Neprofi'!BX37)</f>
        <v>0</v>
      </c>
      <c r="AS35" s="118">
        <f>IF(C35=0,"",ROUND('[1]Neprofi'!CB37/(C35/1000),2))</f>
        <v>13.4</v>
      </c>
      <c r="AT35" s="117">
        <f>'[1]Neprofi'!CD37</f>
        <v>3</v>
      </c>
      <c r="AU35" s="118">
        <f t="shared" si="9"/>
        <v>8.04</v>
      </c>
      <c r="AV35" s="118">
        <f>IF(C35=0,"",ROUND('[1]Neprofi'!CA37/(C35/1000),2))</f>
        <v>80.43</v>
      </c>
      <c r="AW35" s="117">
        <f>'[1]Neprofi'!CG37</f>
        <v>4</v>
      </c>
      <c r="AX35" s="117">
        <f>'[1]Neprofi'!CI37</f>
        <v>0</v>
      </c>
      <c r="AY35" s="117">
        <f>'[1]Neprofi'!CK37</f>
        <v>0</v>
      </c>
      <c r="AZ35" s="117">
        <f>'[1]Neprofi'!CJ37</f>
        <v>0</v>
      </c>
      <c r="BA35" s="117">
        <f>SUM('[1]Neprofi'!CL37+'[1]Neprofi'!CM37)</f>
        <v>0</v>
      </c>
      <c r="BB35" s="145">
        <f>IF(BA35=0,"",ROUND('[1]Neprofi'!CM37/BA35*100,2))</f>
      </c>
      <c r="BC35" s="117">
        <f>SUM('[1]Neprofi'!CN37+'[1]Neprofi'!CO37)</f>
        <v>0</v>
      </c>
      <c r="BD35" s="117">
        <f>'[1]Neprofi'!CP37</f>
        <v>0</v>
      </c>
      <c r="BE35" s="117">
        <f>'[1]Neprofi'!CQ37</f>
        <v>0</v>
      </c>
      <c r="BF35" s="117">
        <f>SUM('[1]Neprofi'!CR37+'[1]Neprofi'!CS37)</f>
        <v>0</v>
      </c>
      <c r="BG35" s="117">
        <f>'[1]Neprofi'!CT37</f>
        <v>0</v>
      </c>
      <c r="BH35" s="117">
        <f>'[1]Neprofi'!CV37</f>
        <v>0</v>
      </c>
      <c r="BI35" s="121">
        <f>IF(C35=0,"",ROUND('[1]Neprofi'!EX37/C35,2))</f>
        <v>0.8</v>
      </c>
      <c r="BJ35" s="121">
        <f>IF(Y35=0,"",ROUND('[1]Neprofi'!EX37/Y35,2))</f>
        <v>1.6</v>
      </c>
      <c r="BK35" s="118">
        <f>IF('[1]Neprofi'!EX37=0,"",ROUND('[1]Neprofi'!EH37/'[1]Neprofi'!EX37*100,2))</f>
        <v>0</v>
      </c>
      <c r="BL35" s="118">
        <f>IF('[1]Neprofi'!EX37=0,"",ROUND('[1]Neprofi'!EI37/'[1]Neprofi'!EX37*100,2))</f>
        <v>0</v>
      </c>
      <c r="BM35" s="147">
        <f>'[1]Neprofi'!CX37</f>
        <v>0.01</v>
      </c>
      <c r="BN35" s="148">
        <f t="shared" si="10"/>
        <v>0.03</v>
      </c>
      <c r="BO35" s="148">
        <f t="shared" si="11"/>
        <v>0.91</v>
      </c>
      <c r="BP35" s="149">
        <f t="shared" si="12"/>
        <v>0.1</v>
      </c>
    </row>
    <row r="36" spans="1:68" s="138" customFormat="1" ht="12.75">
      <c r="A36" s="392">
        <f>'[1]Neprofi'!A38</f>
        <v>29</v>
      </c>
      <c r="B36" s="144" t="str">
        <f>IF('[1]Neprofi'!B38="","",CONCATENATE('[1]Neprofi'!B38))</f>
        <v>Slezské Pavlovice</v>
      </c>
      <c r="C36" s="116">
        <f>'[1]Neprofi'!D38</f>
        <v>213</v>
      </c>
      <c r="D36" s="117">
        <f>'[1]Neprofi'!H38</f>
        <v>1121</v>
      </c>
      <c r="E36" s="118">
        <f t="shared" si="0"/>
        <v>5262.91</v>
      </c>
      <c r="F36" s="118">
        <f>IF(D36=0,"",ROUND('[1]Neprofi'!I38/D36*100,2))</f>
        <v>20.34</v>
      </c>
      <c r="G36" s="118">
        <f>IF(D36=0,"",ROUND('[1]Neprofi'!J38/D36*100,2))</f>
        <v>79.48</v>
      </c>
      <c r="H36" s="116">
        <f>'[1]Neprofi'!R38</f>
        <v>0</v>
      </c>
      <c r="I36" s="119">
        <f>IF(D36=0,"",ROUND('[1]Neprofi'!U38/D36*100,2))</f>
        <v>100</v>
      </c>
      <c r="J36" s="116">
        <f>'[1]Neprofi'!V38</f>
        <v>3</v>
      </c>
      <c r="K36" s="119">
        <f>IF('[1]Neprofi'!U38=0,"",ROUND(J36/'[1]Neprofi'!U38*100,2))</f>
        <v>0.27</v>
      </c>
      <c r="L36" s="119">
        <f>IF(C36=0,"",ROUND('[1]Neprofi'!EY38/C36*1000,2))</f>
        <v>14.08</v>
      </c>
      <c r="M36" s="119">
        <f>IF(C36=0,"",ROUND('[1]Neprofi'!T38/C36*1000,2))</f>
        <v>0</v>
      </c>
      <c r="N36" s="118">
        <f t="shared" si="1"/>
        <v>0.04</v>
      </c>
      <c r="O36" s="117">
        <f>'[1]Neprofi'!AA38</f>
        <v>20</v>
      </c>
      <c r="P36" s="118">
        <f t="shared" si="2"/>
        <v>9.39</v>
      </c>
      <c r="Q36" s="117">
        <f>'[1]Neprofi'!AB38</f>
        <v>10</v>
      </c>
      <c r="R36" s="118">
        <f t="shared" si="3"/>
        <v>50</v>
      </c>
      <c r="S36" s="117">
        <f>'[1]Neprofi'!AC38</f>
        <v>42</v>
      </c>
      <c r="T36" s="118">
        <f>IF(S36=0,"",ROUND('[1]Neprofi'!AD38/S36*100,2))</f>
        <v>100</v>
      </c>
      <c r="U36" s="118">
        <f>IF(S36=0,"",ROUND('[1]Neprofi'!AI38/S36*100,2))</f>
        <v>0</v>
      </c>
      <c r="V36" s="118">
        <f>IF('[1]Neprofi'!AD38=0,"",ROUND('[1]Neprofi'!AF38/'[1]Neprofi'!AD38*100,2))</f>
        <v>0</v>
      </c>
      <c r="W36" s="118">
        <f>IF('[1]Neprofi'!AD38=0,"",ROUND(SUM('[1]Neprofi'!AG38+'[1]Neprofi'!AH38)/'[1]Neprofi'!AD38*100,2))</f>
        <v>0</v>
      </c>
      <c r="X36" s="118">
        <f t="shared" si="4"/>
        <v>0.2</v>
      </c>
      <c r="Y36" s="117">
        <f>'[1]Neprofi'!AK38</f>
        <v>42</v>
      </c>
      <c r="Z36" s="118">
        <f t="shared" si="5"/>
        <v>0.2</v>
      </c>
      <c r="AA36" s="118">
        <f t="shared" si="6"/>
        <v>2.1</v>
      </c>
      <c r="AB36" s="145">
        <f>IF(Y36=0,"",ROUND('[1]Neprofi'!AZ38/Y36*100,2))</f>
        <v>0</v>
      </c>
      <c r="AC36" s="145">
        <f>IF(Y36=0,"",ROUND('[1]Neprofi'!BA38/Y36*100,2))</f>
        <v>0</v>
      </c>
      <c r="AD36" s="117">
        <f>SUM('[1]Neprofi'!AL38+'[1]Neprofi'!AM38)</f>
        <v>10</v>
      </c>
      <c r="AE36" s="118">
        <f>IF(AD36=0,"",ROUND('[1]Neprofi'!AL38/AD36*100,2))</f>
        <v>0</v>
      </c>
      <c r="AF36" s="117">
        <f>SUM('[1]Neprofi'!AN38+'[1]Neprofi'!AO38)</f>
        <v>32</v>
      </c>
      <c r="AG36" s="118">
        <f t="shared" si="7"/>
        <v>3.2</v>
      </c>
      <c r="AH36" s="118">
        <f>IF(AF36=0,"",ROUND('[1]Neprofi'!AN38/AF36*100,2))</f>
        <v>0</v>
      </c>
      <c r="AI36" s="117">
        <f>'[1]Neprofi'!AP38</f>
        <v>0</v>
      </c>
      <c r="AJ36" s="118">
        <f t="shared" si="8"/>
        <v>0</v>
      </c>
      <c r="AK36" s="117">
        <f>'[1]Neprofi'!BD38</f>
        <v>0</v>
      </c>
      <c r="AL36" s="117">
        <f>'[1]Neprofi'!BF38</f>
        <v>0</v>
      </c>
      <c r="AM36" s="117">
        <f>'[1]Neprofi'!BL38</f>
        <v>0</v>
      </c>
      <c r="AN36" s="117">
        <f>'[1]Neprofi'!BO38</f>
        <v>0</v>
      </c>
      <c r="AO36" s="117">
        <f>'[1]Neprofi'!BP38</f>
        <v>0</v>
      </c>
      <c r="AP36" s="117">
        <f>'[1]Neprofi'!BQ38</f>
        <v>0</v>
      </c>
      <c r="AQ36" s="117">
        <f>'[1]Neprofi'!BR38</f>
        <v>0</v>
      </c>
      <c r="AR36" s="117">
        <f>SUM('[1]Neprofi'!BT38+'[1]Neprofi'!BV38+'[1]Neprofi'!BX38)</f>
        <v>0</v>
      </c>
      <c r="AS36" s="118">
        <f>IF(C36=0,"",ROUND('[1]Neprofi'!CB38/(C36/1000),2))</f>
        <v>23.47</v>
      </c>
      <c r="AT36" s="117">
        <f>'[1]Neprofi'!CD38</f>
        <v>1</v>
      </c>
      <c r="AU36" s="118">
        <f t="shared" si="9"/>
        <v>4.69</v>
      </c>
      <c r="AV36" s="118">
        <f>IF(C36=0,"",ROUND('[1]Neprofi'!CA38/(C36/1000),2))</f>
        <v>234.74</v>
      </c>
      <c r="AW36" s="117">
        <f>'[1]Neprofi'!CG38</f>
        <v>2</v>
      </c>
      <c r="AX36" s="117">
        <f>'[1]Neprofi'!CI38</f>
        <v>0</v>
      </c>
      <c r="AY36" s="117">
        <f>'[1]Neprofi'!CK38</f>
        <v>0</v>
      </c>
      <c r="AZ36" s="117">
        <f>'[1]Neprofi'!CJ38</f>
        <v>0</v>
      </c>
      <c r="BA36" s="117">
        <f>SUM('[1]Neprofi'!CL38+'[1]Neprofi'!CM38)</f>
        <v>0</v>
      </c>
      <c r="BB36" s="145">
        <f>IF(BA36=0,"",ROUND('[1]Neprofi'!CM38/BA36*100,2))</f>
      </c>
      <c r="BC36" s="117">
        <f>SUM('[1]Neprofi'!CN38+'[1]Neprofi'!CO38)</f>
        <v>0</v>
      </c>
      <c r="BD36" s="117">
        <f>'[1]Neprofi'!CP38</f>
        <v>0</v>
      </c>
      <c r="BE36" s="117">
        <f>'[1]Neprofi'!CQ38</f>
        <v>0</v>
      </c>
      <c r="BF36" s="117">
        <f>SUM('[1]Neprofi'!CR38+'[1]Neprofi'!CS38)</f>
        <v>0</v>
      </c>
      <c r="BG36" s="117">
        <f>'[1]Neprofi'!CT38</f>
        <v>0</v>
      </c>
      <c r="BH36" s="117">
        <f>'[1]Neprofi'!CV38</f>
        <v>0</v>
      </c>
      <c r="BI36" s="121">
        <f>IF(C36=0,"",ROUND('[1]Neprofi'!EX38/C36,2))</f>
        <v>0</v>
      </c>
      <c r="BJ36" s="121">
        <f>IF(Y36=0,"",ROUND('[1]Neprofi'!EX38/Y36,2))</f>
        <v>0</v>
      </c>
      <c r="BK36" s="118">
        <f>IF('[1]Neprofi'!EX38=0,"",ROUND('[1]Neprofi'!EH38/'[1]Neprofi'!EX38*100,2))</f>
      </c>
      <c r="BL36" s="118">
        <f>IF('[1]Neprofi'!EX38=0,"",ROUND('[1]Neprofi'!EI38/'[1]Neprofi'!EX38*100,2))</f>
      </c>
      <c r="BM36" s="147">
        <f>'[1]Neprofi'!CX38</f>
        <v>0</v>
      </c>
      <c r="BN36" s="148">
        <f t="shared" si="10"/>
        <v>0</v>
      </c>
      <c r="BO36" s="148">
        <f t="shared" si="11"/>
        <v>0</v>
      </c>
      <c r="BP36" s="149">
        <f t="shared" si="12"/>
        <v>0</v>
      </c>
    </row>
    <row r="37" spans="1:68" s="138" customFormat="1" ht="12.75">
      <c r="A37" s="392">
        <f>'[1]Neprofi'!A39</f>
        <v>30</v>
      </c>
      <c r="B37" s="144" t="str">
        <f>IF('[1]Neprofi'!B39="","",CONCATENATE('[1]Neprofi'!B39))</f>
        <v>Slezské Rudoltice</v>
      </c>
      <c r="C37" s="116">
        <f>'[1]Neprofi'!D39</f>
        <v>540</v>
      </c>
      <c r="D37" s="117">
        <f>'[1]Neprofi'!H39</f>
        <v>2893</v>
      </c>
      <c r="E37" s="118">
        <f t="shared" si="0"/>
        <v>5357.41</v>
      </c>
      <c r="F37" s="118">
        <f>IF(D37=0,"",ROUND('[1]Neprofi'!I39/D37*100,2))</f>
        <v>19.32</v>
      </c>
      <c r="G37" s="118">
        <f>IF(D37=0,"",ROUND('[1]Neprofi'!J39/D37*100,2))</f>
        <v>80.61</v>
      </c>
      <c r="H37" s="116">
        <f>'[1]Neprofi'!R39</f>
        <v>0</v>
      </c>
      <c r="I37" s="119">
        <f>IF(D37=0,"",ROUND('[1]Neprofi'!U39/D37*100,2))</f>
        <v>100</v>
      </c>
      <c r="J37" s="116">
        <f>'[1]Neprofi'!V39</f>
        <v>64</v>
      </c>
      <c r="K37" s="119">
        <f>IF('[1]Neprofi'!U39=0,"",ROUND(J37/'[1]Neprofi'!U39*100,2))</f>
        <v>2.21</v>
      </c>
      <c r="L37" s="119">
        <f>IF(C37=0,"",ROUND('[1]Neprofi'!EY39/C37*1000,2))</f>
        <v>118.52</v>
      </c>
      <c r="M37" s="119">
        <f>IF(C37=0,"",ROUND('[1]Neprofi'!T39/C37*1000,2))</f>
        <v>0</v>
      </c>
      <c r="N37" s="118">
        <f t="shared" si="1"/>
        <v>0.36</v>
      </c>
      <c r="O37" s="117">
        <f>'[1]Neprofi'!AA39</f>
        <v>65</v>
      </c>
      <c r="P37" s="118">
        <f t="shared" si="2"/>
        <v>12.04</v>
      </c>
      <c r="Q37" s="117">
        <f>'[1]Neprofi'!AB39</f>
        <v>32</v>
      </c>
      <c r="R37" s="118">
        <f t="shared" si="3"/>
        <v>49.23</v>
      </c>
      <c r="S37" s="117">
        <f>'[1]Neprofi'!AC39</f>
        <v>849</v>
      </c>
      <c r="T37" s="118">
        <f>IF(S37=0,"",ROUND('[1]Neprofi'!AD39/S37*100,2))</f>
        <v>91.87</v>
      </c>
      <c r="U37" s="118">
        <f>IF(S37=0,"",ROUND('[1]Neprofi'!AI39/S37*100,2))</f>
        <v>8.13</v>
      </c>
      <c r="V37" s="118">
        <f>IF('[1]Neprofi'!AD39=0,"",ROUND('[1]Neprofi'!AF39/'[1]Neprofi'!AD39*100,2))</f>
        <v>46.03</v>
      </c>
      <c r="W37" s="118">
        <f>IF('[1]Neprofi'!AD39=0,"",ROUND(SUM('[1]Neprofi'!AG39+'[1]Neprofi'!AH39)/'[1]Neprofi'!AD39*100,2))</f>
        <v>3.21</v>
      </c>
      <c r="X37" s="118">
        <f t="shared" si="4"/>
        <v>1.57</v>
      </c>
      <c r="Y37" s="117">
        <f>'[1]Neprofi'!AK39</f>
        <v>1028</v>
      </c>
      <c r="Z37" s="118">
        <f t="shared" si="5"/>
        <v>1.9</v>
      </c>
      <c r="AA37" s="118">
        <f t="shared" si="6"/>
        <v>15.82</v>
      </c>
      <c r="AB37" s="145">
        <f>IF(Y37=0,"",ROUND('[1]Neprofi'!AZ39/Y37*100,2))</f>
        <v>0</v>
      </c>
      <c r="AC37" s="145">
        <f>IF(Y37=0,"",ROUND('[1]Neprofi'!BA39/Y37*100,2))</f>
        <v>1.07</v>
      </c>
      <c r="AD37" s="117">
        <f>SUM('[1]Neprofi'!AL39+'[1]Neprofi'!AM39)</f>
        <v>871</v>
      </c>
      <c r="AE37" s="118">
        <f>IF(AD37=0,"",ROUND('[1]Neprofi'!AL39/AD37*100,2))</f>
        <v>11.14</v>
      </c>
      <c r="AF37" s="117">
        <f>SUM('[1]Neprofi'!AN39+'[1]Neprofi'!AO39)</f>
        <v>157</v>
      </c>
      <c r="AG37" s="118">
        <f t="shared" si="7"/>
        <v>4.91</v>
      </c>
      <c r="AH37" s="118">
        <f>IF(AF37=0,"",ROUND('[1]Neprofi'!AN39/AF37*100,2))</f>
        <v>23.57</v>
      </c>
      <c r="AI37" s="117">
        <f>'[1]Neprofi'!AP39</f>
        <v>0</v>
      </c>
      <c r="AJ37" s="118">
        <f t="shared" si="8"/>
        <v>0</v>
      </c>
      <c r="AK37" s="117">
        <f>'[1]Neprofi'!BD39</f>
        <v>0</v>
      </c>
      <c r="AL37" s="117">
        <f>'[1]Neprofi'!BF39</f>
        <v>1</v>
      </c>
      <c r="AM37" s="117">
        <f>'[1]Neprofi'!BL39</f>
        <v>0</v>
      </c>
      <c r="AN37" s="117">
        <f>'[1]Neprofi'!BO39</f>
        <v>0</v>
      </c>
      <c r="AO37" s="117">
        <f>'[1]Neprofi'!BP39</f>
        <v>0</v>
      </c>
      <c r="AP37" s="117">
        <f>'[1]Neprofi'!BQ39</f>
        <v>1</v>
      </c>
      <c r="AQ37" s="117">
        <f>'[1]Neprofi'!BR39</f>
        <v>0</v>
      </c>
      <c r="AR37" s="117">
        <f>SUM('[1]Neprofi'!BT39+'[1]Neprofi'!BV39+'[1]Neprofi'!BX39)</f>
        <v>0</v>
      </c>
      <c r="AS37" s="118">
        <f>IF(C37=0,"",ROUND('[1]Neprofi'!CB39/(C37/1000),2))</f>
        <v>12.96</v>
      </c>
      <c r="AT37" s="117">
        <f>'[1]Neprofi'!CD39</f>
        <v>3</v>
      </c>
      <c r="AU37" s="118">
        <f t="shared" si="9"/>
        <v>5.56</v>
      </c>
      <c r="AV37" s="118">
        <f>IF(C37=0,"",ROUND('[1]Neprofi'!CA39/(C37/1000),2))</f>
        <v>111.11</v>
      </c>
      <c r="AW37" s="117">
        <f>'[1]Neprofi'!CG39</f>
        <v>4</v>
      </c>
      <c r="AX37" s="117">
        <f>'[1]Neprofi'!CI39</f>
        <v>1</v>
      </c>
      <c r="AY37" s="117">
        <f>'[1]Neprofi'!CK39</f>
        <v>3189</v>
      </c>
      <c r="AZ37" s="117">
        <f>'[1]Neprofi'!CJ39</f>
        <v>1</v>
      </c>
      <c r="BA37" s="117">
        <f>SUM('[1]Neprofi'!CL39+'[1]Neprofi'!CM39)</f>
        <v>71</v>
      </c>
      <c r="BB37" s="145">
        <f>IF(BA37=0,"",ROUND('[1]Neprofi'!CM39/BA37*100,2))</f>
        <v>97.18</v>
      </c>
      <c r="BC37" s="117">
        <f>SUM('[1]Neprofi'!CN39+'[1]Neprofi'!CO39)</f>
        <v>0</v>
      </c>
      <c r="BD37" s="117">
        <f>'[1]Neprofi'!CP39</f>
        <v>0</v>
      </c>
      <c r="BE37" s="117">
        <f>'[1]Neprofi'!CQ39</f>
        <v>0</v>
      </c>
      <c r="BF37" s="117">
        <f>SUM('[1]Neprofi'!CR39+'[1]Neprofi'!CS39)</f>
        <v>0</v>
      </c>
      <c r="BG37" s="117">
        <f>'[1]Neprofi'!CT39</f>
        <v>0</v>
      </c>
      <c r="BH37" s="117">
        <f>'[1]Neprofi'!CV39</f>
        <v>0</v>
      </c>
      <c r="BI37" s="121">
        <f>IF(C37=0,"",ROUND('[1]Neprofi'!EX39/C37,2))</f>
        <v>18.52</v>
      </c>
      <c r="BJ37" s="121">
        <f>IF(Y37=0,"",ROUND('[1]Neprofi'!EX39/Y37,2))</f>
        <v>9.73</v>
      </c>
      <c r="BK37" s="118">
        <f>IF('[1]Neprofi'!EX39=0,"",ROUND('[1]Neprofi'!EH39/'[1]Neprofi'!EX39*100,2))</f>
        <v>0</v>
      </c>
      <c r="BL37" s="118">
        <f>IF('[1]Neprofi'!EX39=0,"",ROUND('[1]Neprofi'!EI39/'[1]Neprofi'!EX39*100,2))</f>
        <v>0</v>
      </c>
      <c r="BM37" s="147">
        <f>'[1]Neprofi'!CX39</f>
        <v>0</v>
      </c>
      <c r="BN37" s="148">
        <f t="shared" si="10"/>
        <v>0</v>
      </c>
      <c r="BO37" s="148">
        <f t="shared" si="11"/>
        <v>0</v>
      </c>
      <c r="BP37" s="149">
        <f t="shared" si="12"/>
        <v>0</v>
      </c>
    </row>
    <row r="38" spans="1:68" s="138" customFormat="1" ht="12.75">
      <c r="A38" s="392">
        <f>'[1]Neprofi'!A40</f>
        <v>31</v>
      </c>
      <c r="B38" s="144" t="str">
        <f>IF('[1]Neprofi'!B40="","",CONCATENATE('[1]Neprofi'!B40))</f>
        <v>Sosnová</v>
      </c>
      <c r="C38" s="116">
        <f>'[1]Neprofi'!D40</f>
        <v>410</v>
      </c>
      <c r="D38" s="117">
        <f>'[1]Neprofi'!H40</f>
        <v>3235</v>
      </c>
      <c r="E38" s="118">
        <f t="shared" si="0"/>
        <v>7890.24</v>
      </c>
      <c r="F38" s="118">
        <f>IF(D38=0,"",ROUND('[1]Neprofi'!I40/D38*100,2))</f>
        <v>15.49</v>
      </c>
      <c r="G38" s="118">
        <f>IF(D38=0,"",ROUND('[1]Neprofi'!J40/D38*100,2))</f>
        <v>84.45</v>
      </c>
      <c r="H38" s="116">
        <f>'[1]Neprofi'!R40</f>
        <v>0</v>
      </c>
      <c r="I38" s="119">
        <f>IF(D38=0,"",ROUND('[1]Neprofi'!U40/D38*100,2))</f>
        <v>100</v>
      </c>
      <c r="J38" s="116">
        <f>'[1]Neprofi'!V40</f>
        <v>41</v>
      </c>
      <c r="K38" s="119">
        <f>IF('[1]Neprofi'!U40=0,"",ROUND(J38/'[1]Neprofi'!U40*100,2))</f>
        <v>1.27</v>
      </c>
      <c r="L38" s="119">
        <f>IF(C38=0,"",ROUND('[1]Neprofi'!EY40/C38*1000,2))</f>
        <v>100</v>
      </c>
      <c r="M38" s="119">
        <f>IF(C38=0,"",ROUND('[1]Neprofi'!T40/C38*1000,2))</f>
        <v>0</v>
      </c>
      <c r="N38" s="118">
        <f t="shared" si="1"/>
        <v>0.2</v>
      </c>
      <c r="O38" s="117">
        <f>'[1]Neprofi'!AA40</f>
        <v>18</v>
      </c>
      <c r="P38" s="118">
        <f t="shared" si="2"/>
        <v>4.39</v>
      </c>
      <c r="Q38" s="117">
        <f>'[1]Neprofi'!AB40</f>
        <v>4</v>
      </c>
      <c r="R38" s="118">
        <f t="shared" si="3"/>
        <v>22.22</v>
      </c>
      <c r="S38" s="117">
        <f>'[1]Neprofi'!AC40</f>
        <v>137</v>
      </c>
      <c r="T38" s="118">
        <f>IF(S38=0,"",ROUND('[1]Neprofi'!AD40/S38*100,2))</f>
        <v>100</v>
      </c>
      <c r="U38" s="118">
        <f>IF(S38=0,"",ROUND('[1]Neprofi'!AI40/S38*100,2))</f>
        <v>0</v>
      </c>
      <c r="V38" s="118">
        <f>IF('[1]Neprofi'!AD40=0,"",ROUND('[1]Neprofi'!AF40/'[1]Neprofi'!AD40*100,2))</f>
        <v>0</v>
      </c>
      <c r="W38" s="118">
        <f>IF('[1]Neprofi'!AD40=0,"",ROUND(SUM('[1]Neprofi'!AG40+'[1]Neprofi'!AH40)/'[1]Neprofi'!AD40*100,2))</f>
        <v>0</v>
      </c>
      <c r="X38" s="118">
        <f t="shared" si="4"/>
        <v>0.33</v>
      </c>
      <c r="Y38" s="117">
        <f>'[1]Neprofi'!AK40</f>
        <v>631</v>
      </c>
      <c r="Z38" s="118">
        <f t="shared" si="5"/>
        <v>1.54</v>
      </c>
      <c r="AA38" s="118">
        <f t="shared" si="6"/>
        <v>35.06</v>
      </c>
      <c r="AB38" s="145">
        <f>IF(Y38=0,"",ROUND('[1]Neprofi'!AZ40/Y38*100,2))</f>
        <v>0</v>
      </c>
      <c r="AC38" s="145">
        <f>IF(Y38=0,"",ROUND('[1]Neprofi'!BA40/Y38*100,2))</f>
        <v>0</v>
      </c>
      <c r="AD38" s="117">
        <f>SUM('[1]Neprofi'!AL40+'[1]Neprofi'!AM40)</f>
        <v>552</v>
      </c>
      <c r="AE38" s="118">
        <f>IF(AD38=0,"",ROUND('[1]Neprofi'!AL40/AD38*100,2))</f>
        <v>1.63</v>
      </c>
      <c r="AF38" s="117">
        <f>SUM('[1]Neprofi'!AN40+'[1]Neprofi'!AO40)</f>
        <v>79</v>
      </c>
      <c r="AG38" s="118">
        <f t="shared" si="7"/>
        <v>19.75</v>
      </c>
      <c r="AH38" s="118">
        <f>IF(AF38=0,"",ROUND('[1]Neprofi'!AN40/AF38*100,2))</f>
        <v>10.13</v>
      </c>
      <c r="AI38" s="117">
        <f>'[1]Neprofi'!AP40</f>
        <v>0</v>
      </c>
      <c r="AJ38" s="118">
        <f t="shared" si="8"/>
        <v>0</v>
      </c>
      <c r="AK38" s="117">
        <f>'[1]Neprofi'!BD40</f>
        <v>0</v>
      </c>
      <c r="AL38" s="117">
        <f>'[1]Neprofi'!BF40</f>
        <v>0</v>
      </c>
      <c r="AM38" s="117">
        <f>'[1]Neprofi'!BL40</f>
        <v>0</v>
      </c>
      <c r="AN38" s="117">
        <f>'[1]Neprofi'!BO40</f>
        <v>0</v>
      </c>
      <c r="AO38" s="117">
        <f>'[1]Neprofi'!BP40</f>
        <v>0</v>
      </c>
      <c r="AP38" s="117">
        <f>'[1]Neprofi'!BQ40</f>
        <v>0</v>
      </c>
      <c r="AQ38" s="117">
        <f>'[1]Neprofi'!BR40</f>
        <v>0</v>
      </c>
      <c r="AR38" s="117">
        <f>SUM('[1]Neprofi'!BT40+'[1]Neprofi'!BV40+'[1]Neprofi'!BX40)</f>
        <v>0</v>
      </c>
      <c r="AS38" s="118">
        <f>IF(C38=0,"",ROUND('[1]Neprofi'!CB40/(C38/1000),2))</f>
        <v>9.76</v>
      </c>
      <c r="AT38" s="117">
        <f>'[1]Neprofi'!CD40</f>
        <v>0</v>
      </c>
      <c r="AU38" s="118">
        <f t="shared" si="9"/>
        <v>0</v>
      </c>
      <c r="AV38" s="118">
        <f>IF(C38=0,"",ROUND('[1]Neprofi'!CA40/(C38/1000),2))</f>
        <v>117.07</v>
      </c>
      <c r="AW38" s="117">
        <f>'[1]Neprofi'!CG40</f>
        <v>1</v>
      </c>
      <c r="AX38" s="117">
        <f>'[1]Neprofi'!CI40</f>
        <v>0</v>
      </c>
      <c r="AY38" s="117">
        <f>'[1]Neprofi'!CK40</f>
        <v>0</v>
      </c>
      <c r="AZ38" s="117">
        <f>'[1]Neprofi'!CJ40</f>
        <v>0</v>
      </c>
      <c r="BA38" s="117">
        <f>SUM('[1]Neprofi'!CL40+'[1]Neprofi'!CM40)</f>
        <v>0</v>
      </c>
      <c r="BB38" s="145">
        <f>IF(BA38=0,"",ROUND('[1]Neprofi'!CM40/BA38*100,2))</f>
      </c>
      <c r="BC38" s="117">
        <f>SUM('[1]Neprofi'!CN40+'[1]Neprofi'!CO40)</f>
        <v>0</v>
      </c>
      <c r="BD38" s="117">
        <f>'[1]Neprofi'!CP40</f>
        <v>0</v>
      </c>
      <c r="BE38" s="117">
        <f>'[1]Neprofi'!CQ40</f>
        <v>0</v>
      </c>
      <c r="BF38" s="117">
        <f>SUM('[1]Neprofi'!CR40+'[1]Neprofi'!CS40)</f>
        <v>0</v>
      </c>
      <c r="BG38" s="117">
        <f>'[1]Neprofi'!CT40</f>
        <v>0</v>
      </c>
      <c r="BH38" s="117">
        <f>'[1]Neprofi'!CV40</f>
        <v>0</v>
      </c>
      <c r="BI38" s="121">
        <f>IF(C38=0,"",ROUND('[1]Neprofi'!EX40/C38,2))</f>
        <v>14.63</v>
      </c>
      <c r="BJ38" s="121">
        <f>IF(Y38=0,"",ROUND('[1]Neprofi'!EX40/Y38,2))</f>
        <v>9.51</v>
      </c>
      <c r="BK38" s="118">
        <f>IF('[1]Neprofi'!EX40=0,"",ROUND('[1]Neprofi'!EH40/'[1]Neprofi'!EX40*100,2))</f>
        <v>0</v>
      </c>
      <c r="BL38" s="118">
        <f>IF('[1]Neprofi'!EX40=0,"",ROUND('[1]Neprofi'!EI40/'[1]Neprofi'!EX40*100,2))</f>
        <v>0</v>
      </c>
      <c r="BM38" s="147">
        <f>'[1]Neprofi'!CX40</f>
        <v>0</v>
      </c>
      <c r="BN38" s="148">
        <f t="shared" si="10"/>
        <v>0</v>
      </c>
      <c r="BO38" s="148">
        <f t="shared" si="11"/>
        <v>0</v>
      </c>
      <c r="BP38" s="149">
        <f t="shared" si="12"/>
        <v>0</v>
      </c>
    </row>
    <row r="39" spans="1:68" s="138" customFormat="1" ht="12.75">
      <c r="A39" s="392">
        <f>'[1]Neprofi'!A41</f>
        <v>32</v>
      </c>
      <c r="B39" s="144" t="str">
        <f>IF('[1]Neprofi'!B41="","",CONCATENATE('[1]Neprofi'!B41))</f>
        <v>Stará Ves</v>
      </c>
      <c r="C39" s="116">
        <f>'[1]Neprofi'!D41</f>
        <v>510</v>
      </c>
      <c r="D39" s="117">
        <f>'[1]Neprofi'!H41</f>
        <v>2834</v>
      </c>
      <c r="E39" s="118">
        <f t="shared" si="0"/>
        <v>5556.86</v>
      </c>
      <c r="F39" s="118">
        <f>IF(D39=0,"",ROUND('[1]Neprofi'!I41/D39*100,2))</f>
        <v>20.04</v>
      </c>
      <c r="G39" s="118">
        <f>IF(D39=0,"",ROUND('[1]Neprofi'!J41/D39*100,2))</f>
        <v>79.89</v>
      </c>
      <c r="H39" s="116">
        <f>'[1]Neprofi'!R41</f>
        <v>0</v>
      </c>
      <c r="I39" s="119">
        <f>IF(D39=0,"",ROUND('[1]Neprofi'!U41/D39*100,2))</f>
        <v>100</v>
      </c>
      <c r="J39" s="116">
        <f>'[1]Neprofi'!V41</f>
        <v>3</v>
      </c>
      <c r="K39" s="119">
        <f>IF('[1]Neprofi'!U41=0,"",ROUND(J39/'[1]Neprofi'!U41*100,2))</f>
        <v>0.11</v>
      </c>
      <c r="L39" s="119">
        <f>IF(C39=0,"",ROUND('[1]Neprofi'!EY41/C39*1000,2))</f>
        <v>5.88</v>
      </c>
      <c r="M39" s="119">
        <f>IF(C39=0,"",ROUND('[1]Neprofi'!T41/C39*1000,2))</f>
        <v>0</v>
      </c>
      <c r="N39" s="118">
        <f t="shared" si="1"/>
        <v>0.14</v>
      </c>
      <c r="O39" s="117">
        <f>'[1]Neprofi'!AA41</f>
        <v>17</v>
      </c>
      <c r="P39" s="118">
        <f t="shared" si="2"/>
        <v>3.33</v>
      </c>
      <c r="Q39" s="117">
        <f>'[1]Neprofi'!AB41</f>
        <v>3</v>
      </c>
      <c r="R39" s="118">
        <f t="shared" si="3"/>
        <v>17.65</v>
      </c>
      <c r="S39" s="117">
        <f>'[1]Neprofi'!AC41</f>
        <v>104</v>
      </c>
      <c r="T39" s="118">
        <f>IF(S39=0,"",ROUND('[1]Neprofi'!AD41/S39*100,2))</f>
        <v>100</v>
      </c>
      <c r="U39" s="118">
        <f>IF(S39=0,"",ROUND('[1]Neprofi'!AI41/S39*100,2))</f>
        <v>0</v>
      </c>
      <c r="V39" s="118">
        <f>IF('[1]Neprofi'!AD41=0,"",ROUND('[1]Neprofi'!AF41/'[1]Neprofi'!AD41*100,2))</f>
        <v>0</v>
      </c>
      <c r="W39" s="118">
        <f>IF('[1]Neprofi'!AD41=0,"",ROUND(SUM('[1]Neprofi'!AG41+'[1]Neprofi'!AH41)/'[1]Neprofi'!AD41*100,2))</f>
        <v>0</v>
      </c>
      <c r="X39" s="118">
        <f t="shared" si="4"/>
        <v>0.2</v>
      </c>
      <c r="Y39" s="117">
        <f>'[1]Neprofi'!AK41</f>
        <v>403</v>
      </c>
      <c r="Z39" s="118">
        <f t="shared" si="5"/>
        <v>0.79</v>
      </c>
      <c r="AA39" s="118">
        <f t="shared" si="6"/>
        <v>23.71</v>
      </c>
      <c r="AB39" s="145">
        <f>IF(Y39=0,"",ROUND('[1]Neprofi'!AZ41/Y39*100,2))</f>
        <v>0</v>
      </c>
      <c r="AC39" s="145">
        <f>IF(Y39=0,"",ROUND('[1]Neprofi'!BA41/Y39*100,2))</f>
        <v>0</v>
      </c>
      <c r="AD39" s="117">
        <f>SUM('[1]Neprofi'!AL41+'[1]Neprofi'!AM41)</f>
        <v>387</v>
      </c>
      <c r="AE39" s="118">
        <f>IF(AD39=0,"",ROUND('[1]Neprofi'!AL41/AD39*100,2))</f>
        <v>2.58</v>
      </c>
      <c r="AF39" s="117">
        <f>SUM('[1]Neprofi'!AN41+'[1]Neprofi'!AO41)</f>
        <v>16</v>
      </c>
      <c r="AG39" s="118">
        <f t="shared" si="7"/>
        <v>5.33</v>
      </c>
      <c r="AH39" s="118">
        <f>IF(AF39=0,"",ROUND('[1]Neprofi'!AN41/AF39*100,2))</f>
        <v>12.5</v>
      </c>
      <c r="AI39" s="117">
        <f>'[1]Neprofi'!AP41</f>
        <v>0</v>
      </c>
      <c r="AJ39" s="118">
        <f t="shared" si="8"/>
        <v>0</v>
      </c>
      <c r="AK39" s="117">
        <f>'[1]Neprofi'!BD41</f>
        <v>0</v>
      </c>
      <c r="AL39" s="117">
        <f>'[1]Neprofi'!BF41</f>
        <v>0</v>
      </c>
      <c r="AM39" s="117">
        <f>'[1]Neprofi'!BL41</f>
        <v>0</v>
      </c>
      <c r="AN39" s="117">
        <f>'[1]Neprofi'!BO41</f>
        <v>0</v>
      </c>
      <c r="AO39" s="117">
        <f>'[1]Neprofi'!BP41</f>
        <v>0</v>
      </c>
      <c r="AP39" s="117">
        <f>'[1]Neprofi'!BQ41</f>
        <v>0</v>
      </c>
      <c r="AQ39" s="117">
        <f>'[1]Neprofi'!BR41</f>
        <v>0</v>
      </c>
      <c r="AR39" s="117">
        <f>SUM('[1]Neprofi'!BT41+'[1]Neprofi'!BV41+'[1]Neprofi'!BX41)</f>
        <v>0</v>
      </c>
      <c r="AS39" s="118">
        <f>IF(C39=0,"",ROUND('[1]Neprofi'!CB41/(C39/1000),2))</f>
        <v>1.96</v>
      </c>
      <c r="AT39" s="117">
        <f>'[1]Neprofi'!CD41</f>
        <v>0</v>
      </c>
      <c r="AU39" s="118">
        <f t="shared" si="9"/>
        <v>0</v>
      </c>
      <c r="AV39" s="118">
        <f>IF(C39=0,"",ROUND('[1]Neprofi'!CA41/(C39/1000),2))</f>
        <v>31.37</v>
      </c>
      <c r="AW39" s="117">
        <f>'[1]Neprofi'!CG41</f>
        <v>3</v>
      </c>
      <c r="AX39" s="117">
        <f>'[1]Neprofi'!CI41</f>
        <v>0</v>
      </c>
      <c r="AY39" s="117">
        <f>'[1]Neprofi'!CK41</f>
        <v>0</v>
      </c>
      <c r="AZ39" s="117">
        <f>'[1]Neprofi'!CJ41</f>
        <v>0</v>
      </c>
      <c r="BA39" s="117">
        <f>SUM('[1]Neprofi'!CL41+'[1]Neprofi'!CM41)</f>
        <v>0</v>
      </c>
      <c r="BB39" s="145">
        <f>IF(BA39=0,"",ROUND('[1]Neprofi'!CM41/BA39*100,2))</f>
      </c>
      <c r="BC39" s="117">
        <f>SUM('[1]Neprofi'!CN41+'[1]Neprofi'!CO41)</f>
        <v>0</v>
      </c>
      <c r="BD39" s="117">
        <f>'[1]Neprofi'!CP41</f>
        <v>0</v>
      </c>
      <c r="BE39" s="117">
        <f>'[1]Neprofi'!CQ41</f>
        <v>0</v>
      </c>
      <c r="BF39" s="117">
        <f>SUM('[1]Neprofi'!CR41+'[1]Neprofi'!CS41)</f>
        <v>0</v>
      </c>
      <c r="BG39" s="117">
        <f>'[1]Neprofi'!CT41</f>
        <v>0</v>
      </c>
      <c r="BH39" s="117">
        <f>'[1]Neprofi'!CV41</f>
        <v>0</v>
      </c>
      <c r="BI39" s="121">
        <f>IF(C39=0,"",ROUND('[1]Neprofi'!EX41/C39,2))</f>
        <v>0</v>
      </c>
      <c r="BJ39" s="121">
        <f>IF(Y39=0,"",ROUND('[1]Neprofi'!EX41/Y39,2))</f>
        <v>0</v>
      </c>
      <c r="BK39" s="118">
        <f>IF('[1]Neprofi'!EX41=0,"",ROUND('[1]Neprofi'!EH41/'[1]Neprofi'!EX41*100,2))</f>
      </c>
      <c r="BL39" s="118">
        <f>IF('[1]Neprofi'!EX41=0,"",ROUND('[1]Neprofi'!EI41/'[1]Neprofi'!EX41*100,2))</f>
      </c>
      <c r="BM39" s="147">
        <f>'[1]Neprofi'!CX41</f>
        <v>0</v>
      </c>
      <c r="BN39" s="148">
        <f t="shared" si="10"/>
        <v>0</v>
      </c>
      <c r="BO39" s="148">
        <f t="shared" si="11"/>
        <v>0</v>
      </c>
      <c r="BP39" s="149">
        <f t="shared" si="12"/>
        <v>0</v>
      </c>
    </row>
    <row r="40" spans="1:68" s="138" customFormat="1" ht="12.75">
      <c r="A40" s="392">
        <f>'[1]Neprofi'!A42</f>
        <v>33</v>
      </c>
      <c r="B40" s="144" t="str">
        <f>IF('[1]Neprofi'!B42="","",CONCATENATE('[1]Neprofi'!B42))</f>
        <v>Staré Heřminovy</v>
      </c>
      <c r="C40" s="116">
        <f>'[1]Neprofi'!D42</f>
        <v>234</v>
      </c>
      <c r="D40" s="117">
        <f>'[1]Neprofi'!H42</f>
        <v>3902</v>
      </c>
      <c r="E40" s="118">
        <f t="shared" si="0"/>
        <v>16675.21</v>
      </c>
      <c r="F40" s="118">
        <f>IF(D40=0,"",ROUND('[1]Neprofi'!I42/D40*100,2))</f>
        <v>25.88</v>
      </c>
      <c r="G40" s="118">
        <f>IF(D40=0,"",ROUND('[1]Neprofi'!J42/D40*100,2))</f>
        <v>74.01</v>
      </c>
      <c r="H40" s="116">
        <f>'[1]Neprofi'!R42</f>
        <v>1</v>
      </c>
      <c r="I40" s="119">
        <f>IF(D40=0,"",ROUND('[1]Neprofi'!U42/D40*100,2))</f>
        <v>100</v>
      </c>
      <c r="J40" s="116">
        <f>'[1]Neprofi'!V42</f>
        <v>35</v>
      </c>
      <c r="K40" s="119">
        <f>IF('[1]Neprofi'!U42=0,"",ROUND(J40/'[1]Neprofi'!U42*100,2))</f>
        <v>0.9</v>
      </c>
      <c r="L40" s="119">
        <f>IF(C40=0,"",ROUND('[1]Neprofi'!EY42/C40*1000,2))</f>
        <v>149.57</v>
      </c>
      <c r="M40" s="119">
        <f>IF(C40=0,"",ROUND('[1]Neprofi'!T42/C40*1000,2))</f>
        <v>0</v>
      </c>
      <c r="N40" s="118">
        <f t="shared" si="1"/>
        <v>0.19</v>
      </c>
      <c r="O40" s="117">
        <f>'[1]Neprofi'!AA42</f>
        <v>20</v>
      </c>
      <c r="P40" s="118">
        <f t="shared" si="2"/>
        <v>8.55</v>
      </c>
      <c r="Q40" s="117">
        <f>'[1]Neprofi'!AB42</f>
        <v>5</v>
      </c>
      <c r="R40" s="118">
        <f t="shared" si="3"/>
        <v>25</v>
      </c>
      <c r="S40" s="117">
        <f>'[1]Neprofi'!AC42</f>
        <v>372</v>
      </c>
      <c r="T40" s="118">
        <f>IF(S40=0,"",ROUND('[1]Neprofi'!AD42/S40*100,2))</f>
        <v>58.87</v>
      </c>
      <c r="U40" s="118">
        <f>IF(S40=0,"",ROUND('[1]Neprofi'!AI42/S40*100,2))</f>
        <v>41.13</v>
      </c>
      <c r="V40" s="118">
        <f>IF('[1]Neprofi'!AD42=0,"",ROUND('[1]Neprofi'!AF42/'[1]Neprofi'!AD42*100,2))</f>
        <v>0</v>
      </c>
      <c r="W40" s="118">
        <f>IF('[1]Neprofi'!AD42=0,"",ROUND(SUM('[1]Neprofi'!AG42+'[1]Neprofi'!AH42)/'[1]Neprofi'!AD42*100,2))</f>
        <v>12.79</v>
      </c>
      <c r="X40" s="118">
        <f t="shared" si="4"/>
        <v>1.59</v>
      </c>
      <c r="Y40" s="117">
        <f>'[1]Neprofi'!AK42</f>
        <v>734</v>
      </c>
      <c r="Z40" s="118">
        <f t="shared" si="5"/>
        <v>3.14</v>
      </c>
      <c r="AA40" s="118">
        <f t="shared" si="6"/>
        <v>36.7</v>
      </c>
      <c r="AB40" s="145">
        <f>IF(Y40=0,"",ROUND('[1]Neprofi'!AZ42/Y40*100,2))</f>
        <v>3.13</v>
      </c>
      <c r="AC40" s="145">
        <f>IF(Y40=0,"",ROUND('[1]Neprofi'!BA42/Y40*100,2))</f>
        <v>37.74</v>
      </c>
      <c r="AD40" s="117">
        <f>SUM('[1]Neprofi'!AL42+'[1]Neprofi'!AM42)</f>
        <v>504</v>
      </c>
      <c r="AE40" s="118">
        <f>IF(AD40=0,"",ROUND('[1]Neprofi'!AL42/AD40*100,2))</f>
        <v>19.05</v>
      </c>
      <c r="AF40" s="117">
        <f>SUM('[1]Neprofi'!AN42+'[1]Neprofi'!AO42)</f>
        <v>81</v>
      </c>
      <c r="AG40" s="118">
        <f t="shared" si="7"/>
        <v>16.2</v>
      </c>
      <c r="AH40" s="118">
        <f>IF(AF40=0,"",ROUND('[1]Neprofi'!AN42/AF40*100,2))</f>
        <v>39.51</v>
      </c>
      <c r="AI40" s="117">
        <f>'[1]Neprofi'!AP42</f>
        <v>145</v>
      </c>
      <c r="AJ40" s="118">
        <f t="shared" si="8"/>
        <v>19.75</v>
      </c>
      <c r="AK40" s="117">
        <f>'[1]Neprofi'!BD42</f>
        <v>1</v>
      </c>
      <c r="AL40" s="117">
        <f>'[1]Neprofi'!BF42</f>
        <v>56</v>
      </c>
      <c r="AM40" s="117">
        <f>'[1]Neprofi'!BL42</f>
        <v>0</v>
      </c>
      <c r="AN40" s="117">
        <f>'[1]Neprofi'!BO42</f>
        <v>0</v>
      </c>
      <c r="AO40" s="117">
        <f>'[1]Neprofi'!BP42</f>
        <v>0</v>
      </c>
      <c r="AP40" s="117">
        <f>'[1]Neprofi'!BQ42</f>
        <v>3</v>
      </c>
      <c r="AQ40" s="117">
        <f>'[1]Neprofi'!BR42</f>
        <v>0</v>
      </c>
      <c r="AR40" s="117">
        <f>SUM('[1]Neprofi'!BT42+'[1]Neprofi'!BV42+'[1]Neprofi'!BX42)</f>
        <v>0</v>
      </c>
      <c r="AS40" s="118">
        <f>IF(C40=0,"",ROUND('[1]Neprofi'!CB42/(C40/1000),2))</f>
        <v>25.64</v>
      </c>
      <c r="AT40" s="117">
        <f>'[1]Neprofi'!CD42</f>
        <v>1</v>
      </c>
      <c r="AU40" s="118">
        <f t="shared" si="9"/>
        <v>4.27</v>
      </c>
      <c r="AV40" s="118">
        <f>IF(C40=0,"",ROUND('[1]Neprofi'!CA42/(C40/1000),2))</f>
        <v>141.03</v>
      </c>
      <c r="AW40" s="117">
        <f>'[1]Neprofi'!CG42</f>
        <v>2</v>
      </c>
      <c r="AX40" s="117">
        <f>'[1]Neprofi'!CI42</f>
        <v>1</v>
      </c>
      <c r="AY40" s="117">
        <f>'[1]Neprofi'!CK42</f>
        <v>3647</v>
      </c>
      <c r="AZ40" s="117">
        <f>'[1]Neprofi'!CJ42</f>
        <v>1</v>
      </c>
      <c r="BA40" s="117">
        <f>SUM('[1]Neprofi'!CL42+'[1]Neprofi'!CM42)</f>
        <v>106</v>
      </c>
      <c r="BB40" s="145">
        <f>IF(BA40=0,"",ROUND('[1]Neprofi'!CM42/BA40*100,2))</f>
        <v>100</v>
      </c>
      <c r="BC40" s="117">
        <f>SUM('[1]Neprofi'!CN42+'[1]Neprofi'!CO42)</f>
        <v>47</v>
      </c>
      <c r="BD40" s="117">
        <f>'[1]Neprofi'!CP42</f>
        <v>0</v>
      </c>
      <c r="BE40" s="117">
        <f>'[1]Neprofi'!CQ42</f>
        <v>0</v>
      </c>
      <c r="BF40" s="117">
        <f>SUM('[1]Neprofi'!CR42+'[1]Neprofi'!CS42)</f>
        <v>0</v>
      </c>
      <c r="BG40" s="117">
        <f>'[1]Neprofi'!CT42</f>
        <v>0</v>
      </c>
      <c r="BH40" s="117">
        <f>'[1]Neprofi'!CV42</f>
        <v>0</v>
      </c>
      <c r="BI40" s="121">
        <f>IF(C40=0,"",ROUND('[1]Neprofi'!EX42/C40,2))</f>
        <v>12.82</v>
      </c>
      <c r="BJ40" s="121">
        <f>IF(Y40=0,"",ROUND('[1]Neprofi'!EX42/Y40,2))</f>
        <v>4.09</v>
      </c>
      <c r="BK40" s="118">
        <f>IF('[1]Neprofi'!EX42=0,"",ROUND('[1]Neprofi'!EH42/'[1]Neprofi'!EX42*100,2))</f>
        <v>0</v>
      </c>
      <c r="BL40" s="118">
        <f>IF('[1]Neprofi'!EX42=0,"",ROUND('[1]Neprofi'!EI42/'[1]Neprofi'!EX42*100,2))</f>
        <v>0</v>
      </c>
      <c r="BM40" s="147">
        <f>'[1]Neprofi'!CX42</f>
        <v>0</v>
      </c>
      <c r="BN40" s="148">
        <f t="shared" si="10"/>
        <v>0</v>
      </c>
      <c r="BO40" s="148">
        <f t="shared" si="11"/>
        <v>0</v>
      </c>
      <c r="BP40" s="149">
        <f t="shared" si="12"/>
        <v>0</v>
      </c>
    </row>
    <row r="41" spans="1:68" s="138" customFormat="1" ht="12.75">
      <c r="A41" s="392">
        <f>'[1]Neprofi'!A43</f>
        <v>34</v>
      </c>
      <c r="B41" s="144" t="str">
        <f>IF('[1]Neprofi'!B43="","",CONCATENATE('[1]Neprofi'!B43))</f>
        <v>Staré Město</v>
      </c>
      <c r="C41" s="116">
        <f>'[1]Neprofi'!D43</f>
        <v>912</v>
      </c>
      <c r="D41" s="117">
        <f>'[1]Neprofi'!H43</f>
        <v>1465</v>
      </c>
      <c r="E41" s="118">
        <f t="shared" si="0"/>
        <v>1606.36</v>
      </c>
      <c r="F41" s="118">
        <f>IF(D41=0,"",ROUND('[1]Neprofi'!I43/D41*100,2))</f>
        <v>15.02</v>
      </c>
      <c r="G41" s="118">
        <f>IF(D41=0,"",ROUND('[1]Neprofi'!J43/D41*100,2))</f>
        <v>84.85</v>
      </c>
      <c r="H41" s="116">
        <f>'[1]Neprofi'!R43</f>
        <v>0</v>
      </c>
      <c r="I41" s="119">
        <f>IF(D41=0,"",ROUND('[1]Neprofi'!U43/D41*100,2))</f>
        <v>100</v>
      </c>
      <c r="J41" s="116">
        <f>'[1]Neprofi'!V43</f>
        <v>12</v>
      </c>
      <c r="K41" s="119">
        <f>IF('[1]Neprofi'!U43=0,"",ROUND(J41/'[1]Neprofi'!U43*100,2))</f>
        <v>0.82</v>
      </c>
      <c r="L41" s="119">
        <f>IF(C41=0,"",ROUND('[1]Neprofi'!EY43/C41*1000,2))</f>
        <v>13.16</v>
      </c>
      <c r="M41" s="119">
        <f>IF(C41=0,"",ROUND('[1]Neprofi'!T43/C41*1000,2))</f>
        <v>0</v>
      </c>
      <c r="N41" s="118">
        <f t="shared" si="1"/>
        <v>0.08</v>
      </c>
      <c r="O41" s="117">
        <f>'[1]Neprofi'!AA43</f>
        <v>8</v>
      </c>
      <c r="P41" s="118">
        <f t="shared" si="2"/>
        <v>0.88</v>
      </c>
      <c r="Q41" s="117">
        <f>'[1]Neprofi'!AB43</f>
        <v>0</v>
      </c>
      <c r="R41" s="118">
        <f t="shared" si="3"/>
        <v>0</v>
      </c>
      <c r="S41" s="117">
        <f>'[1]Neprofi'!AC43</f>
        <v>37</v>
      </c>
      <c r="T41" s="118">
        <f>IF(S41=0,"",ROUND('[1]Neprofi'!AD43/S41*100,2))</f>
        <v>100</v>
      </c>
      <c r="U41" s="118">
        <f>IF(S41=0,"",ROUND('[1]Neprofi'!AI43/S41*100,2))</f>
        <v>0</v>
      </c>
      <c r="V41" s="118">
        <f>IF('[1]Neprofi'!AD43=0,"",ROUND('[1]Neprofi'!AF43/'[1]Neprofi'!AD43*100,2))</f>
        <v>0</v>
      </c>
      <c r="W41" s="118">
        <f>IF('[1]Neprofi'!AD43=0,"",ROUND(SUM('[1]Neprofi'!AG43+'[1]Neprofi'!AH43)/'[1]Neprofi'!AD43*100,2))</f>
        <v>0</v>
      </c>
      <c r="X41" s="118">
        <f t="shared" si="4"/>
        <v>0.04</v>
      </c>
      <c r="Y41" s="117">
        <f>'[1]Neprofi'!AK43</f>
        <v>112</v>
      </c>
      <c r="Z41" s="118">
        <f t="shared" si="5"/>
        <v>0.12</v>
      </c>
      <c r="AA41" s="118">
        <f t="shared" si="6"/>
        <v>14</v>
      </c>
      <c r="AB41" s="145">
        <f>IF(Y41=0,"",ROUND('[1]Neprofi'!AZ43/Y41*100,2))</f>
        <v>0</v>
      </c>
      <c r="AC41" s="145">
        <f>IF(Y41=0,"",ROUND('[1]Neprofi'!BA43/Y41*100,2))</f>
        <v>0</v>
      </c>
      <c r="AD41" s="117">
        <f>SUM('[1]Neprofi'!AL43+'[1]Neprofi'!AM43)</f>
        <v>112</v>
      </c>
      <c r="AE41" s="118">
        <f>IF(AD41=0,"",ROUND('[1]Neprofi'!AL43/AD41*100,2))</f>
        <v>0</v>
      </c>
      <c r="AF41" s="117">
        <f>SUM('[1]Neprofi'!AN43+'[1]Neprofi'!AO43)</f>
        <v>0</v>
      </c>
      <c r="AG41" s="118">
        <f t="shared" si="7"/>
      </c>
      <c r="AH41" s="118">
        <f>IF(AF41=0,"",ROUND('[1]Neprofi'!AN43/AF41*100,2))</f>
      </c>
      <c r="AI41" s="117">
        <f>'[1]Neprofi'!AP43</f>
        <v>0</v>
      </c>
      <c r="AJ41" s="118">
        <f t="shared" si="8"/>
        <v>0</v>
      </c>
      <c r="AK41" s="117">
        <f>'[1]Neprofi'!BD43</f>
        <v>0</v>
      </c>
      <c r="AL41" s="117">
        <f>'[1]Neprofi'!BF43</f>
        <v>0</v>
      </c>
      <c r="AM41" s="117">
        <f>'[1]Neprofi'!BL43</f>
        <v>0</v>
      </c>
      <c r="AN41" s="117">
        <f>'[1]Neprofi'!BO43</f>
        <v>0</v>
      </c>
      <c r="AO41" s="117">
        <f>'[1]Neprofi'!BP43</f>
        <v>0</v>
      </c>
      <c r="AP41" s="117">
        <f>'[1]Neprofi'!BQ43</f>
        <v>0</v>
      </c>
      <c r="AQ41" s="117">
        <f>'[1]Neprofi'!BR43</f>
        <v>0</v>
      </c>
      <c r="AR41" s="117">
        <f>SUM('[1]Neprofi'!BT43+'[1]Neprofi'!BV43+'[1]Neprofi'!BX43)</f>
        <v>0</v>
      </c>
      <c r="AS41" s="118">
        <f>IF(C41=0,"",ROUND('[1]Neprofi'!CB43/(C41/1000),2))</f>
        <v>1.1</v>
      </c>
      <c r="AT41" s="117">
        <f>'[1]Neprofi'!CD43</f>
        <v>1</v>
      </c>
      <c r="AU41" s="118">
        <f t="shared" si="9"/>
        <v>1.1</v>
      </c>
      <c r="AV41" s="118">
        <f>IF(C41=0,"",ROUND('[1]Neprofi'!CA43/(C41/1000),2))</f>
        <v>35.09</v>
      </c>
      <c r="AW41" s="117">
        <f>'[1]Neprofi'!CG43</f>
        <v>2</v>
      </c>
      <c r="AX41" s="117">
        <f>'[1]Neprofi'!CI43</f>
        <v>0</v>
      </c>
      <c r="AY41" s="117">
        <f>'[1]Neprofi'!CK43</f>
        <v>0</v>
      </c>
      <c r="AZ41" s="117">
        <f>'[1]Neprofi'!CJ43</f>
        <v>0</v>
      </c>
      <c r="BA41" s="117">
        <f>SUM('[1]Neprofi'!CL43+'[1]Neprofi'!CM43)</f>
        <v>0</v>
      </c>
      <c r="BB41" s="145">
        <f>IF(BA41=0,"",ROUND('[1]Neprofi'!CM43/BA41*100,2))</f>
      </c>
      <c r="BC41" s="117">
        <f>SUM('[1]Neprofi'!CN43+'[1]Neprofi'!CO43)</f>
        <v>0</v>
      </c>
      <c r="BD41" s="117">
        <f>'[1]Neprofi'!CP43</f>
        <v>0</v>
      </c>
      <c r="BE41" s="117">
        <f>'[1]Neprofi'!CQ43</f>
        <v>0</v>
      </c>
      <c r="BF41" s="117">
        <f>SUM('[1]Neprofi'!CR43+'[1]Neprofi'!CS43)</f>
        <v>0</v>
      </c>
      <c r="BG41" s="117">
        <f>'[1]Neprofi'!CT43</f>
        <v>0</v>
      </c>
      <c r="BH41" s="117">
        <f>'[1]Neprofi'!CV43</f>
        <v>0</v>
      </c>
      <c r="BI41" s="121">
        <f>IF(C41=0,"",ROUND('[1]Neprofi'!EX43/C41,2))</f>
        <v>2.19</v>
      </c>
      <c r="BJ41" s="121">
        <f>IF(Y41=0,"",ROUND('[1]Neprofi'!EX43/Y41,2))</f>
        <v>17.86</v>
      </c>
      <c r="BK41" s="118">
        <f>IF('[1]Neprofi'!EX43=0,"",ROUND('[1]Neprofi'!EH43/'[1]Neprofi'!EX43*100,2))</f>
        <v>0</v>
      </c>
      <c r="BL41" s="118">
        <f>IF('[1]Neprofi'!EX43=0,"",ROUND('[1]Neprofi'!EI43/'[1]Neprofi'!EX43*100,2))</f>
        <v>0</v>
      </c>
      <c r="BM41" s="147">
        <f>'[1]Neprofi'!CX43</f>
        <v>0</v>
      </c>
      <c r="BN41" s="148">
        <f t="shared" si="10"/>
        <v>0</v>
      </c>
      <c r="BO41" s="148">
        <f t="shared" si="11"/>
        <v>0</v>
      </c>
      <c r="BP41" s="149">
        <f t="shared" si="12"/>
        <v>0</v>
      </c>
    </row>
    <row r="42" spans="1:68" s="138" customFormat="1" ht="12.75">
      <c r="A42" s="392">
        <f>'[1]Neprofi'!A44</f>
        <v>35</v>
      </c>
      <c r="B42" s="144" t="str">
        <f>IF('[1]Neprofi'!B44="","",CONCATENATE('[1]Neprofi'!B44))</f>
        <v>Světlá Hora</v>
      </c>
      <c r="C42" s="116">
        <f>'[1]Neprofi'!D44</f>
        <v>1466</v>
      </c>
      <c r="D42" s="117">
        <f>'[1]Neprofi'!H44</f>
        <v>4292</v>
      </c>
      <c r="E42" s="118">
        <f t="shared" si="0"/>
        <v>2927.69</v>
      </c>
      <c r="F42" s="118">
        <f>IF(D42=0,"",ROUND('[1]Neprofi'!I44/D42*100,2))</f>
        <v>24.67</v>
      </c>
      <c r="G42" s="118">
        <f>IF(D42=0,"",ROUND('[1]Neprofi'!J44/D42*100,2))</f>
        <v>75.19</v>
      </c>
      <c r="H42" s="116">
        <f>'[1]Neprofi'!R44</f>
        <v>0</v>
      </c>
      <c r="I42" s="119">
        <f>IF(D42=0,"",ROUND('[1]Neprofi'!U44/D42*100,2))</f>
        <v>100</v>
      </c>
      <c r="J42" s="116">
        <f>'[1]Neprofi'!V44</f>
        <v>43</v>
      </c>
      <c r="K42" s="119">
        <f>IF('[1]Neprofi'!U44=0,"",ROUND(J42/'[1]Neprofi'!U44*100,2))</f>
        <v>1</v>
      </c>
      <c r="L42" s="119">
        <f>IF(C42=0,"",ROUND('[1]Neprofi'!EY44/C42*1000,2))</f>
        <v>29.33</v>
      </c>
      <c r="M42" s="119">
        <f>IF(C42=0,"",ROUND('[1]Neprofi'!T44/C42*1000,2))</f>
        <v>0</v>
      </c>
      <c r="N42" s="118">
        <f t="shared" si="1"/>
        <v>0.46</v>
      </c>
      <c r="O42" s="117">
        <f>'[1]Neprofi'!AA44</f>
        <v>79</v>
      </c>
      <c r="P42" s="118">
        <f t="shared" si="2"/>
        <v>5.39</v>
      </c>
      <c r="Q42" s="117">
        <f>'[1]Neprofi'!AB44</f>
        <v>35</v>
      </c>
      <c r="R42" s="118">
        <f t="shared" si="3"/>
        <v>44.3</v>
      </c>
      <c r="S42" s="117">
        <f>'[1]Neprofi'!AC44</f>
        <v>906</v>
      </c>
      <c r="T42" s="118">
        <f>IF(S42=0,"",ROUND('[1]Neprofi'!AD44/S42*100,2))</f>
        <v>84.33</v>
      </c>
      <c r="U42" s="118">
        <f>IF(S42=0,"",ROUND('[1]Neprofi'!AI44/S42*100,2))</f>
        <v>15.67</v>
      </c>
      <c r="V42" s="118">
        <f>IF('[1]Neprofi'!AD44=0,"",ROUND('[1]Neprofi'!AF44/'[1]Neprofi'!AD44*100,2))</f>
        <v>25.52</v>
      </c>
      <c r="W42" s="118">
        <f>IF('[1]Neprofi'!AD44=0,"",ROUND(SUM('[1]Neprofi'!AG44+'[1]Neprofi'!AH44)/'[1]Neprofi'!AD44*100,2))</f>
        <v>4.06</v>
      </c>
      <c r="X42" s="118">
        <f t="shared" si="4"/>
        <v>0.62</v>
      </c>
      <c r="Y42" s="117">
        <f>'[1]Neprofi'!AK44</f>
        <v>1983</v>
      </c>
      <c r="Z42" s="118">
        <f t="shared" si="5"/>
        <v>1.35</v>
      </c>
      <c r="AA42" s="118">
        <f t="shared" si="6"/>
        <v>25.1</v>
      </c>
      <c r="AB42" s="145">
        <f>IF(Y42=0,"",ROUND('[1]Neprofi'!AZ44/Y42*100,2))</f>
        <v>0</v>
      </c>
      <c r="AC42" s="145">
        <f>IF(Y42=0,"",ROUND('[1]Neprofi'!BA44/Y42*100,2))</f>
        <v>1.36</v>
      </c>
      <c r="AD42" s="117">
        <f>SUM('[1]Neprofi'!AL44+'[1]Neprofi'!AM44)</f>
        <v>1443</v>
      </c>
      <c r="AE42" s="118">
        <f>IF(AD42=0,"",ROUND('[1]Neprofi'!AL44/AD42*100,2))</f>
        <v>23.7</v>
      </c>
      <c r="AF42" s="117">
        <f>SUM('[1]Neprofi'!AN44+'[1]Neprofi'!AO44)</f>
        <v>540</v>
      </c>
      <c r="AG42" s="118">
        <f t="shared" si="7"/>
        <v>15.43</v>
      </c>
      <c r="AH42" s="118">
        <f>IF(AF42=0,"",ROUND('[1]Neprofi'!AN44/AF42*100,2))</f>
        <v>18.33</v>
      </c>
      <c r="AI42" s="117">
        <f>'[1]Neprofi'!AP44</f>
        <v>0</v>
      </c>
      <c r="AJ42" s="118">
        <f t="shared" si="8"/>
        <v>0</v>
      </c>
      <c r="AK42" s="117">
        <f>'[1]Neprofi'!BD44</f>
        <v>64</v>
      </c>
      <c r="AL42" s="117">
        <f>'[1]Neprofi'!BF44</f>
        <v>8</v>
      </c>
      <c r="AM42" s="117">
        <f>'[1]Neprofi'!BL44</f>
        <v>0</v>
      </c>
      <c r="AN42" s="117">
        <f>'[1]Neprofi'!BO44</f>
        <v>0</v>
      </c>
      <c r="AO42" s="117">
        <f>'[1]Neprofi'!BP44</f>
        <v>0</v>
      </c>
      <c r="AP42" s="117">
        <f>'[1]Neprofi'!BQ44</f>
        <v>3</v>
      </c>
      <c r="AQ42" s="117">
        <f>'[1]Neprofi'!BR44</f>
        <v>0</v>
      </c>
      <c r="AR42" s="117">
        <f>SUM('[1]Neprofi'!BT44+'[1]Neprofi'!BV44+'[1]Neprofi'!BX44)</f>
        <v>0</v>
      </c>
      <c r="AS42" s="118">
        <f>IF(C42=0,"",ROUND('[1]Neprofi'!CB44/(C42/1000),2))</f>
        <v>8.19</v>
      </c>
      <c r="AT42" s="117">
        <f>'[1]Neprofi'!CD44</f>
        <v>6</v>
      </c>
      <c r="AU42" s="118">
        <f t="shared" si="9"/>
        <v>4.09</v>
      </c>
      <c r="AV42" s="118">
        <f>IF(C42=0,"",ROUND('[1]Neprofi'!CA44/(C42/1000),2))</f>
        <v>68.21</v>
      </c>
      <c r="AW42" s="117">
        <f>'[1]Neprofi'!CG44</f>
        <v>3</v>
      </c>
      <c r="AX42" s="117">
        <f>'[1]Neprofi'!CI44</f>
        <v>1</v>
      </c>
      <c r="AY42" s="117">
        <f>'[1]Neprofi'!CK44</f>
        <v>2880</v>
      </c>
      <c r="AZ42" s="117">
        <f>'[1]Neprofi'!CJ44</f>
        <v>1</v>
      </c>
      <c r="BA42" s="117">
        <f>SUM('[1]Neprofi'!CL44+'[1]Neprofi'!CM44)</f>
        <v>78</v>
      </c>
      <c r="BB42" s="145">
        <f>IF(BA42=0,"",ROUND('[1]Neprofi'!CM44/BA42*100,2))</f>
        <v>100</v>
      </c>
      <c r="BC42" s="117">
        <f>SUM('[1]Neprofi'!CN44+'[1]Neprofi'!CO44)</f>
        <v>64</v>
      </c>
      <c r="BD42" s="117">
        <f>'[1]Neprofi'!CP44</f>
        <v>0</v>
      </c>
      <c r="BE42" s="117">
        <f>'[1]Neprofi'!CQ44</f>
        <v>0</v>
      </c>
      <c r="BF42" s="117">
        <f>SUM('[1]Neprofi'!CR44+'[1]Neprofi'!CS44)</f>
        <v>0</v>
      </c>
      <c r="BG42" s="117">
        <f>'[1]Neprofi'!CT44</f>
        <v>0</v>
      </c>
      <c r="BH42" s="117">
        <f>'[1]Neprofi'!CV44</f>
        <v>0</v>
      </c>
      <c r="BI42" s="121">
        <f>IF(C42=0,"",ROUND('[1]Neprofi'!EX44/C42,2))</f>
        <v>3.41</v>
      </c>
      <c r="BJ42" s="121">
        <f>IF(Y42=0,"",ROUND('[1]Neprofi'!EX44/Y42,2))</f>
        <v>2.52</v>
      </c>
      <c r="BK42" s="118">
        <f>IF('[1]Neprofi'!EX44=0,"",ROUND('[1]Neprofi'!EH44/'[1]Neprofi'!EX44*100,2))</f>
        <v>0</v>
      </c>
      <c r="BL42" s="118">
        <f>IF('[1]Neprofi'!EX44=0,"",ROUND('[1]Neprofi'!EI44/'[1]Neprofi'!EX44*100,2))</f>
        <v>0</v>
      </c>
      <c r="BM42" s="147">
        <f>'[1]Neprofi'!CX44</f>
        <v>0</v>
      </c>
      <c r="BN42" s="148">
        <f t="shared" si="10"/>
        <v>0</v>
      </c>
      <c r="BO42" s="148">
        <f t="shared" si="11"/>
        <v>0</v>
      </c>
      <c r="BP42" s="149">
        <f t="shared" si="12"/>
        <v>0</v>
      </c>
    </row>
    <row r="43" spans="1:68" s="138" customFormat="1" ht="12.75">
      <c r="A43" s="392">
        <f>'[1]Neprofi'!A45</f>
        <v>36</v>
      </c>
      <c r="B43" s="144" t="str">
        <f>IF('[1]Neprofi'!B45="","",CONCATENATE('[1]Neprofi'!B45))</f>
        <v>Svobodné Heřmanice</v>
      </c>
      <c r="C43" s="116">
        <f>'[1]Neprofi'!D45</f>
        <v>522</v>
      </c>
      <c r="D43" s="117">
        <f>'[1]Neprofi'!H45</f>
        <v>3723</v>
      </c>
      <c r="E43" s="118">
        <f t="shared" si="0"/>
        <v>7132.18</v>
      </c>
      <c r="F43" s="118">
        <f>IF(D43=0,"",ROUND('[1]Neprofi'!I45/D43*100,2))</f>
        <v>16.52</v>
      </c>
      <c r="G43" s="118">
        <f>IF(D43=0,"",ROUND('[1]Neprofi'!J45/D43*100,2))</f>
        <v>83.43</v>
      </c>
      <c r="H43" s="116">
        <f>'[1]Neprofi'!R45</f>
        <v>0</v>
      </c>
      <c r="I43" s="119">
        <f>IF(D43=0,"",ROUND('[1]Neprofi'!U45/D43*100,2))</f>
        <v>100</v>
      </c>
      <c r="J43" s="116">
        <f>'[1]Neprofi'!V45</f>
        <v>3</v>
      </c>
      <c r="K43" s="119">
        <f>IF('[1]Neprofi'!U45=0,"",ROUND(J43/'[1]Neprofi'!U45*100,2))</f>
        <v>0.08</v>
      </c>
      <c r="L43" s="119">
        <f>IF(C43=0,"",ROUND('[1]Neprofi'!EY45/C43*1000,2))</f>
        <v>5.75</v>
      </c>
      <c r="M43" s="119">
        <f>IF(C43=0,"",ROUND('[1]Neprofi'!T45/C43*1000,2))</f>
        <v>0</v>
      </c>
      <c r="N43" s="118">
        <f t="shared" si="1"/>
        <v>0.14</v>
      </c>
      <c r="O43" s="117">
        <f>'[1]Neprofi'!AA45</f>
        <v>18</v>
      </c>
      <c r="P43" s="118">
        <f t="shared" si="2"/>
        <v>3.45</v>
      </c>
      <c r="Q43" s="117">
        <f>'[1]Neprofi'!AB45</f>
        <v>5</v>
      </c>
      <c r="R43" s="118">
        <f t="shared" si="3"/>
        <v>27.78</v>
      </c>
      <c r="S43" s="117">
        <f>'[1]Neprofi'!AC45</f>
        <v>77</v>
      </c>
      <c r="T43" s="118">
        <f>IF(S43=0,"",ROUND('[1]Neprofi'!AD45/S43*100,2))</f>
        <v>100</v>
      </c>
      <c r="U43" s="118">
        <f>IF(S43=0,"",ROUND('[1]Neprofi'!AI45/S43*100,2))</f>
        <v>0</v>
      </c>
      <c r="V43" s="118">
        <f>IF('[1]Neprofi'!AD45=0,"",ROUND('[1]Neprofi'!AF45/'[1]Neprofi'!AD45*100,2))</f>
        <v>0</v>
      </c>
      <c r="W43" s="118">
        <f>IF('[1]Neprofi'!AD45=0,"",ROUND(SUM('[1]Neprofi'!AG45+'[1]Neprofi'!AH45)/'[1]Neprofi'!AD45*100,2))</f>
        <v>0</v>
      </c>
      <c r="X43" s="118">
        <f t="shared" si="4"/>
        <v>0.15</v>
      </c>
      <c r="Y43" s="117">
        <f>'[1]Neprofi'!AK45</f>
        <v>515</v>
      </c>
      <c r="Z43" s="118">
        <f t="shared" si="5"/>
        <v>0.99</v>
      </c>
      <c r="AA43" s="118">
        <f t="shared" si="6"/>
        <v>28.61</v>
      </c>
      <c r="AB43" s="145">
        <f>IF(Y43=0,"",ROUND('[1]Neprofi'!AZ45/Y43*100,2))</f>
        <v>0</v>
      </c>
      <c r="AC43" s="145">
        <f>IF(Y43=0,"",ROUND('[1]Neprofi'!BA45/Y43*100,2))</f>
        <v>0</v>
      </c>
      <c r="AD43" s="117">
        <f>SUM('[1]Neprofi'!AL45+'[1]Neprofi'!AM45)</f>
        <v>435</v>
      </c>
      <c r="AE43" s="118">
        <f>IF(AD43=0,"",ROUND('[1]Neprofi'!AL45/AD43*100,2))</f>
        <v>1.15</v>
      </c>
      <c r="AF43" s="117">
        <f>SUM('[1]Neprofi'!AN45+'[1]Neprofi'!AO45)</f>
        <v>80</v>
      </c>
      <c r="AG43" s="118">
        <f t="shared" si="7"/>
        <v>16</v>
      </c>
      <c r="AH43" s="118">
        <f>IF(AF43=0,"",ROUND('[1]Neprofi'!AN45/AF43*100,2))</f>
        <v>3.75</v>
      </c>
      <c r="AI43" s="117">
        <f>'[1]Neprofi'!AP45</f>
        <v>0</v>
      </c>
      <c r="AJ43" s="118">
        <f t="shared" si="8"/>
        <v>0</v>
      </c>
      <c r="AK43" s="117">
        <f>'[1]Neprofi'!BD45</f>
        <v>0</v>
      </c>
      <c r="AL43" s="117">
        <f>'[1]Neprofi'!BF45</f>
        <v>0</v>
      </c>
      <c r="AM43" s="117">
        <f>'[1]Neprofi'!BL45</f>
        <v>0</v>
      </c>
      <c r="AN43" s="117">
        <f>'[1]Neprofi'!BO45</f>
        <v>0</v>
      </c>
      <c r="AO43" s="117">
        <f>'[1]Neprofi'!BP45</f>
        <v>0</v>
      </c>
      <c r="AP43" s="117">
        <f>'[1]Neprofi'!BQ45</f>
        <v>0</v>
      </c>
      <c r="AQ43" s="117">
        <f>'[1]Neprofi'!BR45</f>
        <v>0</v>
      </c>
      <c r="AR43" s="117">
        <f>SUM('[1]Neprofi'!BT45+'[1]Neprofi'!BV45+'[1]Neprofi'!BX45)</f>
        <v>0</v>
      </c>
      <c r="AS43" s="118">
        <f>IF(C43=0,"",ROUND('[1]Neprofi'!CB45/(C43/1000),2))</f>
        <v>3.83</v>
      </c>
      <c r="AT43" s="117">
        <f>'[1]Neprofi'!CD45</f>
        <v>1</v>
      </c>
      <c r="AU43" s="118">
        <f t="shared" si="9"/>
        <v>1.92</v>
      </c>
      <c r="AV43" s="118">
        <f>IF(C43=0,"",ROUND('[1]Neprofi'!CA45/(C43/1000),2))</f>
        <v>95.79</v>
      </c>
      <c r="AW43" s="117">
        <f>'[1]Neprofi'!CG45</f>
        <v>3</v>
      </c>
      <c r="AX43" s="117">
        <f>'[1]Neprofi'!CI45</f>
        <v>0</v>
      </c>
      <c r="AY43" s="117">
        <f>'[1]Neprofi'!CK45</f>
        <v>0</v>
      </c>
      <c r="AZ43" s="117">
        <f>'[1]Neprofi'!CJ45</f>
        <v>0</v>
      </c>
      <c r="BA43" s="117">
        <f>SUM('[1]Neprofi'!CL45+'[1]Neprofi'!CM45)</f>
        <v>0</v>
      </c>
      <c r="BB43" s="145">
        <f>IF(BA43=0,"",ROUND('[1]Neprofi'!CM45/BA43*100,2))</f>
      </c>
      <c r="BC43" s="117">
        <f>SUM('[1]Neprofi'!CN45+'[1]Neprofi'!CO45)</f>
        <v>0</v>
      </c>
      <c r="BD43" s="117">
        <f>'[1]Neprofi'!CP45</f>
        <v>0</v>
      </c>
      <c r="BE43" s="117">
        <f>'[1]Neprofi'!CQ45</f>
        <v>0</v>
      </c>
      <c r="BF43" s="117">
        <f>SUM('[1]Neprofi'!CR45+'[1]Neprofi'!CS45)</f>
        <v>0</v>
      </c>
      <c r="BG43" s="117">
        <f>'[1]Neprofi'!CT45</f>
        <v>0</v>
      </c>
      <c r="BH43" s="117">
        <f>'[1]Neprofi'!CV45</f>
        <v>0</v>
      </c>
      <c r="BI43" s="121">
        <f>IF(C43=0,"",ROUND('[1]Neprofi'!EX45/C43,2))</f>
        <v>0</v>
      </c>
      <c r="BJ43" s="121">
        <f>IF(Y43=0,"",ROUND('[1]Neprofi'!EX45/Y43,2))</f>
        <v>0</v>
      </c>
      <c r="BK43" s="118">
        <f>IF('[1]Neprofi'!EX45=0,"",ROUND('[1]Neprofi'!EH45/'[1]Neprofi'!EX45*100,2))</f>
      </c>
      <c r="BL43" s="118">
        <f>IF('[1]Neprofi'!EX45=0,"",ROUND('[1]Neprofi'!EI45/'[1]Neprofi'!EX45*100,2))</f>
      </c>
      <c r="BM43" s="147">
        <f>'[1]Neprofi'!CX45</f>
        <v>0</v>
      </c>
      <c r="BN43" s="148">
        <f t="shared" si="10"/>
        <v>0</v>
      </c>
      <c r="BO43" s="148">
        <f t="shared" si="11"/>
        <v>0</v>
      </c>
      <c r="BP43" s="149">
        <f t="shared" si="12"/>
        <v>0</v>
      </c>
    </row>
    <row r="44" spans="1:68" s="138" customFormat="1" ht="12.75">
      <c r="A44" s="392">
        <f>'[1]Neprofi'!A46</f>
        <v>37</v>
      </c>
      <c r="B44" s="144" t="str">
        <f>IF('[1]Neprofi'!B46="","",CONCATENATE('[1]Neprofi'!B46))</f>
        <v>Široká Niva</v>
      </c>
      <c r="C44" s="116">
        <f>'[1]Neprofi'!D46</f>
        <v>563</v>
      </c>
      <c r="D44" s="117">
        <f>'[1]Neprofi'!H46</f>
        <v>2642</v>
      </c>
      <c r="E44" s="118">
        <f t="shared" si="0"/>
        <v>4692.72</v>
      </c>
      <c r="F44" s="118">
        <f>IF(D44=0,"",ROUND('[1]Neprofi'!I46/D44*100,2))</f>
        <v>16.84</v>
      </c>
      <c r="G44" s="118">
        <f>IF(D44=0,"",ROUND('[1]Neprofi'!J46/D44*100,2))</f>
        <v>83.08</v>
      </c>
      <c r="H44" s="116">
        <f>'[1]Neprofi'!R46</f>
        <v>0</v>
      </c>
      <c r="I44" s="119">
        <f>IF(D44=0,"",ROUND('[1]Neprofi'!U46/D44*100,2))</f>
        <v>100</v>
      </c>
      <c r="J44" s="116">
        <f>'[1]Neprofi'!V46</f>
        <v>3</v>
      </c>
      <c r="K44" s="119">
        <f>IF('[1]Neprofi'!U46=0,"",ROUND(J44/'[1]Neprofi'!U46*100,2))</f>
        <v>0.11</v>
      </c>
      <c r="L44" s="119">
        <f>IF(C44=0,"",ROUND('[1]Neprofi'!EY46/C44*1000,2))</f>
        <v>5.33</v>
      </c>
      <c r="M44" s="119">
        <f>IF(C44=0,"",ROUND('[1]Neprofi'!T46/C44*1000,2))</f>
        <v>0</v>
      </c>
      <c r="N44" s="118">
        <f t="shared" si="1"/>
        <v>0.12</v>
      </c>
      <c r="O44" s="117">
        <f>'[1]Neprofi'!AA46</f>
        <v>16</v>
      </c>
      <c r="P44" s="118">
        <f t="shared" si="2"/>
        <v>2.84</v>
      </c>
      <c r="Q44" s="117">
        <f>'[1]Neprofi'!AB46</f>
        <v>7</v>
      </c>
      <c r="R44" s="118">
        <f t="shared" si="3"/>
        <v>43.75</v>
      </c>
      <c r="S44" s="117">
        <f>'[1]Neprofi'!AC46</f>
        <v>92</v>
      </c>
      <c r="T44" s="118">
        <f>IF(S44=0,"",ROUND('[1]Neprofi'!AD46/S44*100,2))</f>
        <v>100</v>
      </c>
      <c r="U44" s="118">
        <f>IF(S44=0,"",ROUND('[1]Neprofi'!AI46/S44*100,2))</f>
        <v>0</v>
      </c>
      <c r="V44" s="118">
        <f>IF('[1]Neprofi'!AD46=0,"",ROUND('[1]Neprofi'!AF46/'[1]Neprofi'!AD46*100,2))</f>
        <v>0</v>
      </c>
      <c r="W44" s="118">
        <f>IF('[1]Neprofi'!AD46=0,"",ROUND(SUM('[1]Neprofi'!AG46+'[1]Neprofi'!AH46)/'[1]Neprofi'!AD46*100,2))</f>
        <v>0</v>
      </c>
      <c r="X44" s="118">
        <f t="shared" si="4"/>
        <v>0.16</v>
      </c>
      <c r="Y44" s="117">
        <f>'[1]Neprofi'!AK46</f>
        <v>312</v>
      </c>
      <c r="Z44" s="118">
        <f t="shared" si="5"/>
        <v>0.55</v>
      </c>
      <c r="AA44" s="118">
        <f t="shared" si="6"/>
        <v>19.5</v>
      </c>
      <c r="AB44" s="145">
        <f>IF(Y44=0,"",ROUND('[1]Neprofi'!AZ46/Y44*100,2))</f>
        <v>0</v>
      </c>
      <c r="AC44" s="145">
        <f>IF(Y44=0,"",ROUND('[1]Neprofi'!BA46/Y44*100,2))</f>
        <v>0</v>
      </c>
      <c r="AD44" s="117">
        <f>SUM('[1]Neprofi'!AL46+'[1]Neprofi'!AM46)</f>
        <v>258</v>
      </c>
      <c r="AE44" s="118">
        <f>IF(AD44=0,"",ROUND('[1]Neprofi'!AL46/AD44*100,2))</f>
        <v>5.04</v>
      </c>
      <c r="AF44" s="117">
        <f>SUM('[1]Neprofi'!AN46+'[1]Neprofi'!AO46)</f>
        <v>54</v>
      </c>
      <c r="AG44" s="118">
        <f t="shared" si="7"/>
        <v>7.71</v>
      </c>
      <c r="AH44" s="118">
        <f>IF(AF44=0,"",ROUND('[1]Neprofi'!AN46/AF44*100,2))</f>
        <v>11.11</v>
      </c>
      <c r="AI44" s="117">
        <f>'[1]Neprofi'!AP46</f>
        <v>0</v>
      </c>
      <c r="AJ44" s="118">
        <f t="shared" si="8"/>
        <v>0</v>
      </c>
      <c r="AK44" s="117">
        <f>'[1]Neprofi'!BD46</f>
        <v>0</v>
      </c>
      <c r="AL44" s="117">
        <f>'[1]Neprofi'!BF46</f>
        <v>2</v>
      </c>
      <c r="AM44" s="117">
        <f>'[1]Neprofi'!BL46</f>
        <v>0</v>
      </c>
      <c r="AN44" s="117">
        <f>'[1]Neprofi'!BO46</f>
        <v>0</v>
      </c>
      <c r="AO44" s="117">
        <f>'[1]Neprofi'!BP46</f>
        <v>0</v>
      </c>
      <c r="AP44" s="117">
        <f>'[1]Neprofi'!BQ46</f>
        <v>0</v>
      </c>
      <c r="AQ44" s="117">
        <f>'[1]Neprofi'!BR46</f>
        <v>0</v>
      </c>
      <c r="AR44" s="117">
        <f>SUM('[1]Neprofi'!BT46+'[1]Neprofi'!BV46+'[1]Neprofi'!BX46)</f>
        <v>0</v>
      </c>
      <c r="AS44" s="118">
        <f>IF(C44=0,"",ROUND('[1]Neprofi'!CB46/(C44/1000),2))</f>
        <v>7.1</v>
      </c>
      <c r="AT44" s="117">
        <f>'[1]Neprofi'!CD46</f>
        <v>0</v>
      </c>
      <c r="AU44" s="118">
        <f t="shared" si="9"/>
        <v>0</v>
      </c>
      <c r="AV44" s="118">
        <f>IF(C44=0,"",ROUND('[1]Neprofi'!CA46/(C44/1000),2))</f>
        <v>35.52</v>
      </c>
      <c r="AW44" s="117">
        <f>'[1]Neprofi'!CG46</f>
        <v>2</v>
      </c>
      <c r="AX44" s="117">
        <f>'[1]Neprofi'!CI46</f>
        <v>1</v>
      </c>
      <c r="AY44" s="117">
        <f>'[1]Neprofi'!CK46</f>
        <v>0</v>
      </c>
      <c r="AZ44" s="117">
        <f>'[1]Neprofi'!CJ46</f>
        <v>0</v>
      </c>
      <c r="BA44" s="117">
        <f>SUM('[1]Neprofi'!CL46+'[1]Neprofi'!CM46)</f>
        <v>0</v>
      </c>
      <c r="BB44" s="145">
        <f>IF(BA44=0,"",ROUND('[1]Neprofi'!CM46/BA44*100,2))</f>
      </c>
      <c r="BC44" s="117">
        <f>SUM('[1]Neprofi'!CN46+'[1]Neprofi'!CO46)</f>
        <v>0</v>
      </c>
      <c r="BD44" s="117">
        <f>'[1]Neprofi'!CP46</f>
        <v>0</v>
      </c>
      <c r="BE44" s="117">
        <f>'[1]Neprofi'!CQ46</f>
        <v>0</v>
      </c>
      <c r="BF44" s="117">
        <f>SUM('[1]Neprofi'!CR46+'[1]Neprofi'!CS46)</f>
        <v>0</v>
      </c>
      <c r="BG44" s="117">
        <f>'[1]Neprofi'!CT46</f>
        <v>0</v>
      </c>
      <c r="BH44" s="117">
        <f>'[1]Neprofi'!CV46</f>
        <v>0</v>
      </c>
      <c r="BI44" s="121">
        <f>IF(C44=0,"",ROUND('[1]Neprofi'!EX46/C44,2))</f>
        <v>0</v>
      </c>
      <c r="BJ44" s="121">
        <f>IF(Y44=0,"",ROUND('[1]Neprofi'!EX46/Y44,2))</f>
        <v>0</v>
      </c>
      <c r="BK44" s="118">
        <f>IF('[1]Neprofi'!EX46=0,"",ROUND('[1]Neprofi'!EH46/'[1]Neprofi'!EX46*100,2))</f>
      </c>
      <c r="BL44" s="118">
        <f>IF('[1]Neprofi'!EX46=0,"",ROUND('[1]Neprofi'!EI46/'[1]Neprofi'!EX46*100,2))</f>
      </c>
      <c r="BM44" s="147">
        <f>'[1]Neprofi'!CX46</f>
        <v>0</v>
      </c>
      <c r="BN44" s="148">
        <f t="shared" si="10"/>
        <v>0</v>
      </c>
      <c r="BO44" s="148">
        <f t="shared" si="11"/>
        <v>0</v>
      </c>
      <c r="BP44" s="149">
        <f t="shared" si="12"/>
        <v>0</v>
      </c>
    </row>
    <row r="45" spans="1:68" s="138" customFormat="1" ht="12.75">
      <c r="A45" s="392">
        <f>'[1]Neprofi'!A47</f>
        <v>38</v>
      </c>
      <c r="B45" s="144" t="str">
        <f>IF('[1]Neprofi'!B47="","",CONCATENATE('[1]Neprofi'!B47))</f>
        <v>Třemešná</v>
      </c>
      <c r="C45" s="116">
        <f>'[1]Neprofi'!D47</f>
        <v>905</v>
      </c>
      <c r="D45" s="117">
        <f>'[1]Neprofi'!H47</f>
        <v>2550</v>
      </c>
      <c r="E45" s="118">
        <f t="shared" si="0"/>
        <v>2817.68</v>
      </c>
      <c r="F45" s="118">
        <f>IF(D45=0,"",ROUND('[1]Neprofi'!I47/D45*100,2))</f>
        <v>19.1</v>
      </c>
      <c r="G45" s="118">
        <f>IF(D45=0,"",ROUND('[1]Neprofi'!J47/D45*100,2))</f>
        <v>80.82</v>
      </c>
      <c r="H45" s="116">
        <f>'[1]Neprofi'!R47</f>
        <v>0</v>
      </c>
      <c r="I45" s="119">
        <f>IF(D45=0,"",ROUND('[1]Neprofi'!U47/D45*100,2))</f>
        <v>100</v>
      </c>
      <c r="J45" s="116">
        <f>'[1]Neprofi'!V47</f>
        <v>16</v>
      </c>
      <c r="K45" s="119">
        <f>IF('[1]Neprofi'!U47=0,"",ROUND(J45/'[1]Neprofi'!U47*100,2))</f>
        <v>0.63</v>
      </c>
      <c r="L45" s="119">
        <f>IF(C45=0,"",ROUND('[1]Neprofi'!EY47/C45*1000,2))</f>
        <v>17.68</v>
      </c>
      <c r="M45" s="119">
        <f>IF(C45=0,"",ROUND('[1]Neprofi'!T47/C45*1000,2))</f>
        <v>0</v>
      </c>
      <c r="N45" s="118">
        <f t="shared" si="1"/>
        <v>0.22</v>
      </c>
      <c r="O45" s="117">
        <f>'[1]Neprofi'!AA47</f>
        <v>34</v>
      </c>
      <c r="P45" s="118">
        <f t="shared" si="2"/>
        <v>3.76</v>
      </c>
      <c r="Q45" s="117">
        <f>'[1]Neprofi'!AB47</f>
        <v>13</v>
      </c>
      <c r="R45" s="118">
        <f t="shared" si="3"/>
        <v>38.24</v>
      </c>
      <c r="S45" s="117">
        <f>'[1]Neprofi'!AC47</f>
        <v>170</v>
      </c>
      <c r="T45" s="118">
        <f>IF(S45=0,"",ROUND('[1]Neprofi'!AD47/S45*100,2))</f>
        <v>100</v>
      </c>
      <c r="U45" s="118">
        <f>IF(S45=0,"",ROUND('[1]Neprofi'!AI47/S45*100,2))</f>
        <v>0</v>
      </c>
      <c r="V45" s="118">
        <f>IF('[1]Neprofi'!AD47=0,"",ROUND('[1]Neprofi'!AF47/'[1]Neprofi'!AD47*100,2))</f>
        <v>0</v>
      </c>
      <c r="W45" s="118">
        <f>IF('[1]Neprofi'!AD47=0,"",ROUND(SUM('[1]Neprofi'!AG47+'[1]Neprofi'!AH47)/'[1]Neprofi'!AD47*100,2))</f>
        <v>5.88</v>
      </c>
      <c r="X45" s="118">
        <f t="shared" si="4"/>
        <v>0.19</v>
      </c>
      <c r="Y45" s="117">
        <f>'[1]Neprofi'!AK47</f>
        <v>559</v>
      </c>
      <c r="Z45" s="118">
        <f t="shared" si="5"/>
        <v>0.62</v>
      </c>
      <c r="AA45" s="118">
        <f t="shared" si="6"/>
        <v>16.44</v>
      </c>
      <c r="AB45" s="145">
        <f>IF(Y45=0,"",ROUND('[1]Neprofi'!AZ47/Y45*100,2))</f>
        <v>0</v>
      </c>
      <c r="AC45" s="145">
        <f>IF(Y45=0,"",ROUND('[1]Neprofi'!BA47/Y45*100,2))</f>
        <v>0</v>
      </c>
      <c r="AD45" s="117">
        <f>SUM('[1]Neprofi'!AL47+'[1]Neprofi'!AM47)</f>
        <v>358</v>
      </c>
      <c r="AE45" s="118">
        <f>IF(AD45=0,"",ROUND('[1]Neprofi'!AL47/AD45*100,2))</f>
        <v>4.19</v>
      </c>
      <c r="AF45" s="117">
        <f>SUM('[1]Neprofi'!AN47+'[1]Neprofi'!AO47)</f>
        <v>68</v>
      </c>
      <c r="AG45" s="118">
        <f t="shared" si="7"/>
        <v>5.23</v>
      </c>
      <c r="AH45" s="118">
        <f>IF(AF45=0,"",ROUND('[1]Neprofi'!AN47/AF45*100,2))</f>
        <v>0</v>
      </c>
      <c r="AI45" s="117">
        <f>'[1]Neprofi'!AP47</f>
        <v>133</v>
      </c>
      <c r="AJ45" s="118">
        <f t="shared" si="8"/>
        <v>23.79</v>
      </c>
      <c r="AK45" s="117">
        <f>'[1]Neprofi'!BD47</f>
        <v>0</v>
      </c>
      <c r="AL45" s="117">
        <f>'[1]Neprofi'!BF47</f>
        <v>0</v>
      </c>
      <c r="AM45" s="117">
        <f>'[1]Neprofi'!BL47</f>
        <v>0</v>
      </c>
      <c r="AN45" s="117">
        <f>'[1]Neprofi'!BO47</f>
        <v>0</v>
      </c>
      <c r="AO45" s="117">
        <f>'[1]Neprofi'!BP47</f>
        <v>0</v>
      </c>
      <c r="AP45" s="117">
        <f>'[1]Neprofi'!BQ47</f>
        <v>1</v>
      </c>
      <c r="AQ45" s="117">
        <f>'[1]Neprofi'!BR47</f>
        <v>0</v>
      </c>
      <c r="AR45" s="117">
        <f>SUM('[1]Neprofi'!BT47+'[1]Neprofi'!BV47+'[1]Neprofi'!BX47)</f>
        <v>0</v>
      </c>
      <c r="AS45" s="118">
        <f>IF(C45=0,"",ROUND('[1]Neprofi'!CB47/(C45/1000),2))</f>
        <v>3.31</v>
      </c>
      <c r="AT45" s="117">
        <f>'[1]Neprofi'!CD47</f>
        <v>1</v>
      </c>
      <c r="AU45" s="118">
        <f t="shared" si="9"/>
        <v>1.1</v>
      </c>
      <c r="AV45" s="118">
        <f>IF(C45=0,"",ROUND('[1]Neprofi'!CA47/(C45/1000),2))</f>
        <v>30.94</v>
      </c>
      <c r="AW45" s="117">
        <f>'[1]Neprofi'!CG47</f>
        <v>2</v>
      </c>
      <c r="AX45" s="117">
        <f>'[1]Neprofi'!CI47</f>
        <v>0</v>
      </c>
      <c r="AY45" s="117">
        <f>'[1]Neprofi'!CK47</f>
        <v>0</v>
      </c>
      <c r="AZ45" s="117">
        <f>'[1]Neprofi'!CJ47</f>
        <v>0</v>
      </c>
      <c r="BA45" s="117">
        <f>SUM('[1]Neprofi'!CL47+'[1]Neprofi'!CM47)</f>
        <v>0</v>
      </c>
      <c r="BB45" s="145">
        <f>IF(BA45=0,"",ROUND('[1]Neprofi'!CM47/BA45*100,2))</f>
      </c>
      <c r="BC45" s="117">
        <f>SUM('[1]Neprofi'!CN47+'[1]Neprofi'!CO47)</f>
        <v>0</v>
      </c>
      <c r="BD45" s="117">
        <f>'[1]Neprofi'!CP47</f>
        <v>0</v>
      </c>
      <c r="BE45" s="117">
        <f>'[1]Neprofi'!CQ47</f>
        <v>0</v>
      </c>
      <c r="BF45" s="117">
        <f>SUM('[1]Neprofi'!CR47+'[1]Neprofi'!CS47)</f>
        <v>0</v>
      </c>
      <c r="BG45" s="117">
        <f>'[1]Neprofi'!CT47</f>
        <v>0</v>
      </c>
      <c r="BH45" s="117">
        <f>'[1]Neprofi'!CV47</f>
        <v>0</v>
      </c>
      <c r="BI45" s="121">
        <f>IF(C45=0,"",ROUND('[1]Neprofi'!EX47/C45,2))</f>
        <v>2.21</v>
      </c>
      <c r="BJ45" s="121">
        <f>IF(Y45=0,"",ROUND('[1]Neprofi'!EX47/Y45,2))</f>
        <v>3.58</v>
      </c>
      <c r="BK45" s="118">
        <f>IF('[1]Neprofi'!EX47=0,"",ROUND('[1]Neprofi'!EH47/'[1]Neprofi'!EX47*100,2))</f>
        <v>0</v>
      </c>
      <c r="BL45" s="118">
        <f>IF('[1]Neprofi'!EX47=0,"",ROUND('[1]Neprofi'!EI47/'[1]Neprofi'!EX47*100,2))</f>
        <v>0</v>
      </c>
      <c r="BM45" s="147">
        <f>'[1]Neprofi'!CX47</f>
        <v>0</v>
      </c>
      <c r="BN45" s="148">
        <f t="shared" si="10"/>
        <v>0</v>
      </c>
      <c r="BO45" s="148">
        <f t="shared" si="11"/>
        <v>0</v>
      </c>
      <c r="BP45" s="149">
        <f t="shared" si="12"/>
        <v>0</v>
      </c>
    </row>
    <row r="46" spans="1:68" s="138" customFormat="1" ht="12.75">
      <c r="A46" s="392">
        <f>'[1]Neprofi'!A48</f>
        <v>39</v>
      </c>
      <c r="B46" s="144" t="str">
        <f>IF('[1]Neprofi'!B48="","",CONCATENATE('[1]Neprofi'!B48))</f>
        <v>Václavov</v>
      </c>
      <c r="C46" s="116">
        <f>'[1]Neprofi'!D48</f>
        <v>456</v>
      </c>
      <c r="D46" s="117">
        <f>'[1]Neprofi'!H48</f>
        <v>2578</v>
      </c>
      <c r="E46" s="118">
        <f t="shared" si="0"/>
        <v>5653.51</v>
      </c>
      <c r="F46" s="118">
        <f>IF(D46=0,"",ROUND('[1]Neprofi'!I48/D46*100,2))</f>
        <v>15.67</v>
      </c>
      <c r="G46" s="118">
        <f>IF(D46=0,"",ROUND('[1]Neprofi'!J48/D46*100,2))</f>
        <v>84.21</v>
      </c>
      <c r="H46" s="116">
        <f>'[1]Neprofi'!R48</f>
        <v>0</v>
      </c>
      <c r="I46" s="119">
        <f>IF(D46=0,"",ROUND('[1]Neprofi'!U48/D46*100,2))</f>
        <v>100</v>
      </c>
      <c r="J46" s="116">
        <f>'[1]Neprofi'!V48</f>
        <v>17</v>
      </c>
      <c r="K46" s="119">
        <f>IF('[1]Neprofi'!U48=0,"",ROUND(J46/'[1]Neprofi'!U48*100,2))</f>
        <v>0.66</v>
      </c>
      <c r="L46" s="119">
        <f>IF(C46=0,"",ROUND('[1]Neprofi'!EY48/C46*1000,2))</f>
        <v>37.28</v>
      </c>
      <c r="M46" s="119">
        <f>IF(C46=0,"",ROUND('[1]Neprofi'!T48/C46*1000,2))</f>
        <v>0</v>
      </c>
      <c r="N46" s="118">
        <f t="shared" si="1"/>
        <v>0.09</v>
      </c>
      <c r="O46" s="117">
        <f>'[1]Neprofi'!AA48</f>
        <v>32</v>
      </c>
      <c r="P46" s="118">
        <f t="shared" si="2"/>
        <v>7.02</v>
      </c>
      <c r="Q46" s="117">
        <f>'[1]Neprofi'!AB48</f>
        <v>9</v>
      </c>
      <c r="R46" s="118">
        <f t="shared" si="3"/>
        <v>28.13</v>
      </c>
      <c r="S46" s="117">
        <f>'[1]Neprofi'!AC48</f>
        <v>68</v>
      </c>
      <c r="T46" s="118">
        <f>IF(S46=0,"",ROUND('[1]Neprofi'!AD48/S46*100,2))</f>
        <v>100</v>
      </c>
      <c r="U46" s="118">
        <f>IF(S46=0,"",ROUND('[1]Neprofi'!AI48/S46*100,2))</f>
        <v>0</v>
      </c>
      <c r="V46" s="118">
        <f>IF('[1]Neprofi'!AD48=0,"",ROUND('[1]Neprofi'!AF48/'[1]Neprofi'!AD48*100,2))</f>
        <v>0</v>
      </c>
      <c r="W46" s="118">
        <f>IF('[1]Neprofi'!AD48=0,"",ROUND(SUM('[1]Neprofi'!AG48+'[1]Neprofi'!AH48)/'[1]Neprofi'!AD48*100,2))</f>
        <v>0</v>
      </c>
      <c r="X46" s="118">
        <f t="shared" si="4"/>
        <v>0.15</v>
      </c>
      <c r="Y46" s="117">
        <f>'[1]Neprofi'!AK48</f>
        <v>244</v>
      </c>
      <c r="Z46" s="118">
        <f t="shared" si="5"/>
        <v>0.54</v>
      </c>
      <c r="AA46" s="118">
        <f t="shared" si="6"/>
        <v>7.63</v>
      </c>
      <c r="AB46" s="145">
        <f>IF(Y46=0,"",ROUND('[1]Neprofi'!AZ48/Y46*100,2))</f>
        <v>0</v>
      </c>
      <c r="AC46" s="145">
        <f>IF(Y46=0,"",ROUND('[1]Neprofi'!BA48/Y46*100,2))</f>
        <v>0</v>
      </c>
      <c r="AD46" s="117">
        <f>SUM('[1]Neprofi'!AL48+'[1]Neprofi'!AM48)</f>
        <v>242</v>
      </c>
      <c r="AE46" s="118">
        <f>IF(AD46=0,"",ROUND('[1]Neprofi'!AL48/AD46*100,2))</f>
        <v>0.41</v>
      </c>
      <c r="AF46" s="117">
        <f>SUM('[1]Neprofi'!AN48+'[1]Neprofi'!AO48)</f>
        <v>2</v>
      </c>
      <c r="AG46" s="118">
        <f t="shared" si="7"/>
        <v>0.22</v>
      </c>
      <c r="AH46" s="118">
        <f>IF(AF46=0,"",ROUND('[1]Neprofi'!AN48/AF46*100,2))</f>
        <v>0</v>
      </c>
      <c r="AI46" s="117">
        <f>'[1]Neprofi'!AP48</f>
        <v>0</v>
      </c>
      <c r="AJ46" s="118">
        <f t="shared" si="8"/>
        <v>0</v>
      </c>
      <c r="AK46" s="117">
        <f>'[1]Neprofi'!BD48</f>
        <v>0</v>
      </c>
      <c r="AL46" s="117">
        <f>'[1]Neprofi'!BF48</f>
        <v>0</v>
      </c>
      <c r="AM46" s="117">
        <f>'[1]Neprofi'!BL48</f>
        <v>0</v>
      </c>
      <c r="AN46" s="117">
        <f>'[1]Neprofi'!BO48</f>
        <v>0</v>
      </c>
      <c r="AO46" s="117">
        <f>'[1]Neprofi'!BP48</f>
        <v>0</v>
      </c>
      <c r="AP46" s="117">
        <f>'[1]Neprofi'!BQ48</f>
        <v>0</v>
      </c>
      <c r="AQ46" s="117">
        <f>'[1]Neprofi'!BR48</f>
        <v>0</v>
      </c>
      <c r="AR46" s="117">
        <f>SUM('[1]Neprofi'!BT48+'[1]Neprofi'!BV48+'[1]Neprofi'!BX48)</f>
        <v>0</v>
      </c>
      <c r="AS46" s="118">
        <f>IF(C46=0,"",ROUND('[1]Neprofi'!CB48/(C46/1000),2))</f>
        <v>8.77</v>
      </c>
      <c r="AT46" s="117">
        <f>'[1]Neprofi'!CD48</f>
        <v>1</v>
      </c>
      <c r="AU46" s="118">
        <f t="shared" si="9"/>
        <v>2.19</v>
      </c>
      <c r="AV46" s="118">
        <f>IF(C46=0,"",ROUND('[1]Neprofi'!CA48/(C46/1000),2))</f>
        <v>65.79</v>
      </c>
      <c r="AW46" s="117">
        <f>'[1]Neprofi'!CG48</f>
        <v>2</v>
      </c>
      <c r="AX46" s="117">
        <f>'[1]Neprofi'!CI48</f>
        <v>1</v>
      </c>
      <c r="AY46" s="117">
        <f>'[1]Neprofi'!CK48</f>
        <v>0</v>
      </c>
      <c r="AZ46" s="117">
        <f>'[1]Neprofi'!CJ48</f>
        <v>1</v>
      </c>
      <c r="BA46" s="117">
        <f>SUM('[1]Neprofi'!CL48+'[1]Neprofi'!CM48)</f>
        <v>0</v>
      </c>
      <c r="BB46" s="145">
        <f>IF(BA46=0,"",ROUND('[1]Neprofi'!CM48/BA46*100,2))</f>
      </c>
      <c r="BC46" s="117">
        <f>SUM('[1]Neprofi'!CN48+'[1]Neprofi'!CO48)</f>
        <v>0</v>
      </c>
      <c r="BD46" s="117">
        <f>'[1]Neprofi'!CP48</f>
        <v>0</v>
      </c>
      <c r="BE46" s="117">
        <f>'[1]Neprofi'!CQ48</f>
        <v>0</v>
      </c>
      <c r="BF46" s="117">
        <f>SUM('[1]Neprofi'!CR48+'[1]Neprofi'!CS48)</f>
        <v>0</v>
      </c>
      <c r="BG46" s="117">
        <f>'[1]Neprofi'!CT48</f>
        <v>0</v>
      </c>
      <c r="BH46" s="117">
        <f>'[1]Neprofi'!CV48</f>
        <v>0</v>
      </c>
      <c r="BI46" s="121">
        <f>IF(C46=0,"",ROUND('[1]Neprofi'!EX48/C46,2))</f>
        <v>4.39</v>
      </c>
      <c r="BJ46" s="121">
        <f>IF(Y46=0,"",ROUND('[1]Neprofi'!EX48/Y46,2))</f>
        <v>8.2</v>
      </c>
      <c r="BK46" s="118">
        <f>IF('[1]Neprofi'!EX48=0,"",ROUND('[1]Neprofi'!EH48/'[1]Neprofi'!EX48*100,2))</f>
        <v>0</v>
      </c>
      <c r="BL46" s="118">
        <f>IF('[1]Neprofi'!EX48=0,"",ROUND('[1]Neprofi'!EI48/'[1]Neprofi'!EX48*100,2))</f>
        <v>0</v>
      </c>
      <c r="BM46" s="147">
        <f>'[1]Neprofi'!CX48</f>
        <v>0</v>
      </c>
      <c r="BN46" s="148">
        <f t="shared" si="10"/>
        <v>0</v>
      </c>
      <c r="BO46" s="148">
        <f t="shared" si="11"/>
        <v>0</v>
      </c>
      <c r="BP46" s="149">
        <f t="shared" si="12"/>
        <v>0</v>
      </c>
    </row>
    <row r="47" spans="1:68" s="138" customFormat="1" ht="12.75">
      <c r="A47" s="392">
        <f>'[1]Neprofi'!A49</f>
        <v>40</v>
      </c>
      <c r="B47" s="144" t="str">
        <f>IF('[1]Neprofi'!B49="","",CONCATENATE('[1]Neprofi'!B49))</f>
        <v>Velká Štáhle</v>
      </c>
      <c r="C47" s="116">
        <f>'[1]Neprofi'!D49</f>
        <v>345</v>
      </c>
      <c r="D47" s="117">
        <f>'[1]Neprofi'!H49</f>
        <v>2960</v>
      </c>
      <c r="E47" s="118">
        <f t="shared" si="0"/>
        <v>8579.71</v>
      </c>
      <c r="F47" s="118">
        <f>IF(D47=0,"",ROUND('[1]Neprofi'!I49/D47*100,2))</f>
        <v>20.51</v>
      </c>
      <c r="G47" s="118">
        <f>IF(D47=0,"",ROUND('[1]Neprofi'!J49/D47*100,2))</f>
        <v>79.22</v>
      </c>
      <c r="H47" s="116">
        <f>'[1]Neprofi'!R49</f>
        <v>0</v>
      </c>
      <c r="I47" s="119">
        <f>IF(D47=0,"",ROUND('[1]Neprofi'!U49/D47*100,2))</f>
        <v>100</v>
      </c>
      <c r="J47" s="116">
        <f>'[1]Neprofi'!V49</f>
        <v>57</v>
      </c>
      <c r="K47" s="119">
        <f>IF('[1]Neprofi'!U49=0,"",ROUND(J47/'[1]Neprofi'!U49*100,2))</f>
        <v>1.93</v>
      </c>
      <c r="L47" s="119">
        <f>IF(C47=0,"",ROUND('[1]Neprofi'!EY49/C47*1000,2))</f>
        <v>165.22</v>
      </c>
      <c r="M47" s="119">
        <f>IF(C47=0,"",ROUND('[1]Neprofi'!T49/C47*1000,2))</f>
        <v>5.8</v>
      </c>
      <c r="N47" s="118">
        <f t="shared" si="1"/>
        <v>0.2</v>
      </c>
      <c r="O47" s="117">
        <f>'[1]Neprofi'!AA49</f>
        <v>35</v>
      </c>
      <c r="P47" s="118">
        <f t="shared" si="2"/>
        <v>10.14</v>
      </c>
      <c r="Q47" s="117">
        <f>'[1]Neprofi'!AB49</f>
        <v>10</v>
      </c>
      <c r="R47" s="118">
        <f t="shared" si="3"/>
        <v>28.57</v>
      </c>
      <c r="S47" s="117">
        <f>'[1]Neprofi'!AC49</f>
        <v>140</v>
      </c>
      <c r="T47" s="118">
        <f>IF(S47=0,"",ROUND('[1]Neprofi'!AD49/S47*100,2))</f>
        <v>100</v>
      </c>
      <c r="U47" s="118">
        <f>IF(S47=0,"",ROUND('[1]Neprofi'!AI49/S47*100,2))</f>
        <v>0</v>
      </c>
      <c r="V47" s="118">
        <f>IF('[1]Neprofi'!AD49=0,"",ROUND('[1]Neprofi'!AF49/'[1]Neprofi'!AD49*100,2))</f>
        <v>0</v>
      </c>
      <c r="W47" s="118">
        <f>IF('[1]Neprofi'!AD49=0,"",ROUND(SUM('[1]Neprofi'!AG49+'[1]Neprofi'!AH49)/'[1]Neprofi'!AD49*100,2))</f>
        <v>0</v>
      </c>
      <c r="X47" s="118">
        <f t="shared" si="4"/>
        <v>0.41</v>
      </c>
      <c r="Y47" s="117">
        <f>'[1]Neprofi'!AK49</f>
        <v>580</v>
      </c>
      <c r="Z47" s="118">
        <f t="shared" si="5"/>
        <v>1.68</v>
      </c>
      <c r="AA47" s="118">
        <f t="shared" si="6"/>
        <v>16.57</v>
      </c>
      <c r="AB47" s="145">
        <f>IF(Y47=0,"",ROUND('[1]Neprofi'!AZ49/Y47*100,2))</f>
        <v>0</v>
      </c>
      <c r="AC47" s="145">
        <f>IF(Y47=0,"",ROUND('[1]Neprofi'!BA49/Y47*100,2))</f>
        <v>0</v>
      </c>
      <c r="AD47" s="117">
        <f>SUM('[1]Neprofi'!AL49+'[1]Neprofi'!AM49)</f>
        <v>433</v>
      </c>
      <c r="AE47" s="118">
        <f>IF(AD47=0,"",ROUND('[1]Neprofi'!AL49/AD47*100,2))</f>
        <v>5.54</v>
      </c>
      <c r="AF47" s="117">
        <f>SUM('[1]Neprofi'!AN49+'[1]Neprofi'!AO49)</f>
        <v>111</v>
      </c>
      <c r="AG47" s="118">
        <f t="shared" si="7"/>
        <v>11.1</v>
      </c>
      <c r="AH47" s="118">
        <f>IF(AF47=0,"",ROUND('[1]Neprofi'!AN49/AF47*100,2))</f>
        <v>26.13</v>
      </c>
      <c r="AI47" s="117">
        <f>'[1]Neprofi'!AP49</f>
        <v>36</v>
      </c>
      <c r="AJ47" s="118">
        <f t="shared" si="8"/>
        <v>6.21</v>
      </c>
      <c r="AK47" s="117">
        <f>'[1]Neprofi'!BD49</f>
        <v>0</v>
      </c>
      <c r="AL47" s="117">
        <f>'[1]Neprofi'!BF49</f>
        <v>0</v>
      </c>
      <c r="AM47" s="117">
        <f>'[1]Neprofi'!BL49</f>
        <v>0</v>
      </c>
      <c r="AN47" s="117">
        <f>'[1]Neprofi'!BO49</f>
        <v>0</v>
      </c>
      <c r="AO47" s="117">
        <f>'[1]Neprofi'!BP49</f>
        <v>0</v>
      </c>
      <c r="AP47" s="117">
        <f>'[1]Neprofi'!BQ49</f>
        <v>0</v>
      </c>
      <c r="AQ47" s="117">
        <f>'[1]Neprofi'!BR49</f>
        <v>0</v>
      </c>
      <c r="AR47" s="117">
        <f>SUM('[1]Neprofi'!BT49+'[1]Neprofi'!BV49+'[1]Neprofi'!BX49)</f>
        <v>0</v>
      </c>
      <c r="AS47" s="118">
        <f>IF(C47=0,"",ROUND('[1]Neprofi'!CB49/(C47/1000),2))</f>
        <v>14.49</v>
      </c>
      <c r="AT47" s="117">
        <f>'[1]Neprofi'!CD49</f>
        <v>0</v>
      </c>
      <c r="AU47" s="118">
        <f t="shared" si="9"/>
        <v>0</v>
      </c>
      <c r="AV47" s="118">
        <f>IF(C47=0,"",ROUND('[1]Neprofi'!CA49/(C47/1000),2))</f>
        <v>86.96</v>
      </c>
      <c r="AW47" s="117">
        <f>'[1]Neprofi'!CG49</f>
        <v>2</v>
      </c>
      <c r="AX47" s="117">
        <f>'[1]Neprofi'!CI49</f>
        <v>0</v>
      </c>
      <c r="AY47" s="117">
        <f>'[1]Neprofi'!CK49</f>
        <v>0</v>
      </c>
      <c r="AZ47" s="117">
        <f>'[1]Neprofi'!CJ49</f>
        <v>0</v>
      </c>
      <c r="BA47" s="117">
        <f>SUM('[1]Neprofi'!CL49+'[1]Neprofi'!CM49)</f>
        <v>0</v>
      </c>
      <c r="BB47" s="145">
        <f>IF(BA47=0,"",ROUND('[1]Neprofi'!CM49/BA47*100,2))</f>
      </c>
      <c r="BC47" s="117">
        <f>SUM('[1]Neprofi'!CN49+'[1]Neprofi'!CO49)</f>
        <v>0</v>
      </c>
      <c r="BD47" s="117">
        <f>'[1]Neprofi'!CP49</f>
        <v>0</v>
      </c>
      <c r="BE47" s="117">
        <f>'[1]Neprofi'!CQ49</f>
        <v>0</v>
      </c>
      <c r="BF47" s="117">
        <f>SUM('[1]Neprofi'!CR49+'[1]Neprofi'!CS49)</f>
        <v>0</v>
      </c>
      <c r="BG47" s="117">
        <f>'[1]Neprofi'!CT49</f>
        <v>0</v>
      </c>
      <c r="BH47" s="117">
        <f>'[1]Neprofi'!CV49</f>
        <v>0</v>
      </c>
      <c r="BI47" s="121">
        <f>IF(C47=0,"",ROUND('[1]Neprofi'!EX49/C47,2))</f>
        <v>37.2</v>
      </c>
      <c r="BJ47" s="121">
        <f>IF(Y47=0,"",ROUND('[1]Neprofi'!EX49/Y47,2))</f>
        <v>22.13</v>
      </c>
      <c r="BK47" s="118">
        <f>IF('[1]Neprofi'!EX49=0,"",ROUND('[1]Neprofi'!EH49/'[1]Neprofi'!EX49*100,2))</f>
        <v>14.29</v>
      </c>
      <c r="BL47" s="118">
        <f>IF('[1]Neprofi'!EX49=0,"",ROUND('[1]Neprofi'!EI49/'[1]Neprofi'!EX49*100,2))</f>
        <v>0</v>
      </c>
      <c r="BM47" s="147">
        <f>'[1]Neprofi'!CX49</f>
        <v>0</v>
      </c>
      <c r="BN47" s="148">
        <f t="shared" si="10"/>
        <v>0</v>
      </c>
      <c r="BO47" s="148">
        <f t="shared" si="11"/>
        <v>0</v>
      </c>
      <c r="BP47" s="149">
        <f t="shared" si="12"/>
        <v>0</v>
      </c>
    </row>
    <row r="48" spans="1:68" s="138" customFormat="1" ht="12.75">
      <c r="A48" s="392">
        <f>'[1]Neprofi'!A50</f>
        <v>41</v>
      </c>
      <c r="B48" s="144" t="str">
        <f>IF('[1]Neprofi'!B50="","",CONCATENATE('[1]Neprofi'!B50))</f>
        <v>Vysoká</v>
      </c>
      <c r="C48" s="116">
        <f>'[1]Neprofi'!D50</f>
        <v>313</v>
      </c>
      <c r="D48" s="117">
        <f>'[1]Neprofi'!H50</f>
        <v>2913</v>
      </c>
      <c r="E48" s="118">
        <f t="shared" si="0"/>
        <v>9306.71</v>
      </c>
      <c r="F48" s="118">
        <f>IF(D48=0,"",ROUND('[1]Neprofi'!I50/D48*100,2))</f>
        <v>20.19</v>
      </c>
      <c r="G48" s="118">
        <f>IF(D48=0,"",ROUND('[1]Neprofi'!J50/D48*100,2))</f>
        <v>79.68</v>
      </c>
      <c r="H48" s="116">
        <f>'[1]Neprofi'!R50</f>
        <v>0</v>
      </c>
      <c r="I48" s="119">
        <f>IF(D48=0,"",ROUND('[1]Neprofi'!U50/D48*100,2))</f>
        <v>100</v>
      </c>
      <c r="J48" s="116">
        <f>'[1]Neprofi'!V50</f>
        <v>6</v>
      </c>
      <c r="K48" s="119">
        <f>IF('[1]Neprofi'!U50=0,"",ROUND(J48/'[1]Neprofi'!U50*100,2))</f>
        <v>0.21</v>
      </c>
      <c r="L48" s="119">
        <f>IF(C48=0,"",ROUND('[1]Neprofi'!EY50/C48*1000,2))</f>
        <v>19.17</v>
      </c>
      <c r="M48" s="119">
        <f>IF(C48=0,"",ROUND('[1]Neprofi'!T50/C48*1000,2))</f>
        <v>0</v>
      </c>
      <c r="N48" s="118">
        <f t="shared" si="1"/>
        <v>0.27</v>
      </c>
      <c r="O48" s="117">
        <f>'[1]Neprofi'!AA50</f>
        <v>23</v>
      </c>
      <c r="P48" s="118">
        <f t="shared" si="2"/>
        <v>7.35</v>
      </c>
      <c r="Q48" s="117">
        <f>'[1]Neprofi'!AB50</f>
        <v>10</v>
      </c>
      <c r="R48" s="118">
        <f t="shared" si="3"/>
        <v>43.48</v>
      </c>
      <c r="S48" s="117">
        <f>'[1]Neprofi'!AC50</f>
        <v>266</v>
      </c>
      <c r="T48" s="118">
        <f>IF(S48=0,"",ROUND('[1]Neprofi'!AD50/S48*100,2))</f>
        <v>100</v>
      </c>
      <c r="U48" s="118">
        <f>IF(S48=0,"",ROUND('[1]Neprofi'!AI50/S48*100,2))</f>
        <v>0</v>
      </c>
      <c r="V48" s="118">
        <f>IF('[1]Neprofi'!AD50=0,"",ROUND('[1]Neprofi'!AF50/'[1]Neprofi'!AD50*100,2))</f>
        <v>0</v>
      </c>
      <c r="W48" s="118">
        <f>IF('[1]Neprofi'!AD50=0,"",ROUND(SUM('[1]Neprofi'!AG50+'[1]Neprofi'!AH50)/'[1]Neprofi'!AD50*100,2))</f>
        <v>3.38</v>
      </c>
      <c r="X48" s="118">
        <f t="shared" si="4"/>
        <v>0.85</v>
      </c>
      <c r="Y48" s="117">
        <f>'[1]Neprofi'!AK50</f>
        <v>784</v>
      </c>
      <c r="Z48" s="118">
        <f t="shared" si="5"/>
        <v>2.5</v>
      </c>
      <c r="AA48" s="118">
        <f t="shared" si="6"/>
        <v>34.09</v>
      </c>
      <c r="AB48" s="145">
        <f>IF(Y48=0,"",ROUND('[1]Neprofi'!AZ50/Y48*100,2))</f>
        <v>0</v>
      </c>
      <c r="AC48" s="145">
        <f>IF(Y48=0,"",ROUND('[1]Neprofi'!BA50/Y48*100,2))</f>
        <v>0</v>
      </c>
      <c r="AD48" s="117">
        <f>SUM('[1]Neprofi'!AL50+'[1]Neprofi'!AM50)</f>
        <v>572</v>
      </c>
      <c r="AE48" s="118">
        <f>IF(AD48=0,"",ROUND('[1]Neprofi'!AL50/AD48*100,2))</f>
        <v>7.69</v>
      </c>
      <c r="AF48" s="117">
        <f>SUM('[1]Neprofi'!AN50+'[1]Neprofi'!AO50)</f>
        <v>212</v>
      </c>
      <c r="AG48" s="118">
        <f t="shared" si="7"/>
        <v>21.2</v>
      </c>
      <c r="AH48" s="118">
        <f>IF(AF48=0,"",ROUND('[1]Neprofi'!AN50/AF48*100,2))</f>
        <v>37.74</v>
      </c>
      <c r="AI48" s="117">
        <f>'[1]Neprofi'!AP50</f>
        <v>0</v>
      </c>
      <c r="AJ48" s="118">
        <f t="shared" si="8"/>
        <v>0</v>
      </c>
      <c r="AK48" s="117">
        <f>'[1]Neprofi'!BD50</f>
        <v>0</v>
      </c>
      <c r="AL48" s="117">
        <f>'[1]Neprofi'!BF50</f>
        <v>0</v>
      </c>
      <c r="AM48" s="117">
        <f>'[1]Neprofi'!BL50</f>
        <v>0</v>
      </c>
      <c r="AN48" s="117">
        <f>'[1]Neprofi'!BO50</f>
        <v>0</v>
      </c>
      <c r="AO48" s="117">
        <f>'[1]Neprofi'!BP50</f>
        <v>0</v>
      </c>
      <c r="AP48" s="117">
        <f>'[1]Neprofi'!BQ50</f>
        <v>1</v>
      </c>
      <c r="AQ48" s="117">
        <f>'[1]Neprofi'!BR50</f>
        <v>0</v>
      </c>
      <c r="AR48" s="117">
        <f>SUM('[1]Neprofi'!BT50+'[1]Neprofi'!BV50+'[1]Neprofi'!BX50)</f>
        <v>0</v>
      </c>
      <c r="AS48" s="118">
        <f>IF(C48=0,"",ROUND('[1]Neprofi'!CB50/(C48/1000),2))</f>
        <v>31.95</v>
      </c>
      <c r="AT48" s="117">
        <f>'[1]Neprofi'!CD50</f>
        <v>0</v>
      </c>
      <c r="AU48" s="118">
        <f t="shared" si="9"/>
        <v>0</v>
      </c>
      <c r="AV48" s="118">
        <f>IF(C48=0,"",ROUND('[1]Neprofi'!CA50/(C48/1000),2))</f>
        <v>239.62</v>
      </c>
      <c r="AW48" s="117">
        <f>'[1]Neprofi'!CG50</f>
        <v>2</v>
      </c>
      <c r="AX48" s="117">
        <f>'[1]Neprofi'!CI50</f>
        <v>0</v>
      </c>
      <c r="AY48" s="117">
        <f>'[1]Neprofi'!CK50</f>
        <v>0</v>
      </c>
      <c r="AZ48" s="117">
        <f>'[1]Neprofi'!CJ50</f>
        <v>0</v>
      </c>
      <c r="BA48" s="117">
        <f>SUM('[1]Neprofi'!CL50+'[1]Neprofi'!CM50)</f>
        <v>0</v>
      </c>
      <c r="BB48" s="145">
        <f>IF(BA48=0,"",ROUND('[1]Neprofi'!CM50/BA48*100,2))</f>
      </c>
      <c r="BC48" s="117">
        <f>SUM('[1]Neprofi'!CN50+'[1]Neprofi'!CO50)</f>
        <v>0</v>
      </c>
      <c r="BD48" s="117">
        <f>'[1]Neprofi'!CP50</f>
        <v>0</v>
      </c>
      <c r="BE48" s="117">
        <f>'[1]Neprofi'!CQ50</f>
        <v>0</v>
      </c>
      <c r="BF48" s="117">
        <f>SUM('[1]Neprofi'!CR50+'[1]Neprofi'!CS50)</f>
        <v>0</v>
      </c>
      <c r="BG48" s="117">
        <f>'[1]Neprofi'!CT50</f>
        <v>0</v>
      </c>
      <c r="BH48" s="117">
        <f>'[1]Neprofi'!CV50</f>
        <v>0</v>
      </c>
      <c r="BI48" s="121">
        <f>IF(C48=0,"",ROUND('[1]Neprofi'!EX50/C48,2))</f>
        <v>0</v>
      </c>
      <c r="BJ48" s="121">
        <f>IF(Y48=0,"",ROUND('[1]Neprofi'!EX50/Y48,2))</f>
        <v>0</v>
      </c>
      <c r="BK48" s="118">
        <f>IF('[1]Neprofi'!EX50=0,"",ROUND('[1]Neprofi'!EH50/'[1]Neprofi'!EX50*100,2))</f>
      </c>
      <c r="BL48" s="118">
        <f>IF('[1]Neprofi'!EX50=0,"",ROUND('[1]Neprofi'!EI50/'[1]Neprofi'!EX50*100,2))</f>
      </c>
      <c r="BM48" s="147">
        <f>'[1]Neprofi'!CX50</f>
        <v>0</v>
      </c>
      <c r="BN48" s="148">
        <f t="shared" si="10"/>
        <v>0</v>
      </c>
      <c r="BO48" s="148">
        <f t="shared" si="11"/>
        <v>0</v>
      </c>
      <c r="BP48" s="149">
        <f t="shared" si="12"/>
        <v>0</v>
      </c>
    </row>
    <row r="49" spans="1:68" s="138" customFormat="1" ht="12.75">
      <c r="A49" s="392">
        <f>'[1]Neprofi'!A51</f>
        <v>42</v>
      </c>
      <c r="B49" s="144" t="str">
        <f>IF('[1]Neprofi'!B51="","",CONCATENATE('[1]Neprofi'!B51))</f>
        <v>Zátor</v>
      </c>
      <c r="C49" s="116">
        <f>'[1]Neprofi'!D51</f>
        <v>1237</v>
      </c>
      <c r="D49" s="117">
        <f>'[1]Neprofi'!H51</f>
        <v>4170</v>
      </c>
      <c r="E49" s="118">
        <f t="shared" si="0"/>
        <v>3371.06</v>
      </c>
      <c r="F49" s="118">
        <f>IF(D49=0,"",ROUND('[1]Neprofi'!I51/D49*100,2))</f>
        <v>31.46</v>
      </c>
      <c r="G49" s="118">
        <f>IF(D49=0,"",ROUND('[1]Neprofi'!J51/D49*100,2))</f>
        <v>68.47</v>
      </c>
      <c r="H49" s="116">
        <f>'[1]Neprofi'!R51</f>
        <v>0</v>
      </c>
      <c r="I49" s="119">
        <f>IF(D49=0,"",ROUND('[1]Neprofi'!U51/D49*100,2))</f>
        <v>100</v>
      </c>
      <c r="J49" s="116">
        <f>'[1]Neprofi'!V51</f>
        <v>148</v>
      </c>
      <c r="K49" s="119">
        <f>IF('[1]Neprofi'!U51=0,"",ROUND(J49/'[1]Neprofi'!U51*100,2))</f>
        <v>3.55</v>
      </c>
      <c r="L49" s="119">
        <f>IF(C49=0,"",ROUND('[1]Neprofi'!EY51/C49*1000,2))</f>
        <v>119.64</v>
      </c>
      <c r="M49" s="119">
        <f>IF(C49=0,"",ROUND('[1]Neprofi'!T51/C49*1000,2))</f>
        <v>0</v>
      </c>
      <c r="N49" s="118">
        <f t="shared" si="1"/>
        <v>0.23</v>
      </c>
      <c r="O49" s="117">
        <f>'[1]Neprofi'!AA51</f>
        <v>51</v>
      </c>
      <c r="P49" s="118">
        <f t="shared" si="2"/>
        <v>4.12</v>
      </c>
      <c r="Q49" s="117">
        <f>'[1]Neprofi'!AB51</f>
        <v>18</v>
      </c>
      <c r="R49" s="118">
        <f t="shared" si="3"/>
        <v>35.29</v>
      </c>
      <c r="S49" s="117">
        <f>'[1]Neprofi'!AC51</f>
        <v>442</v>
      </c>
      <c r="T49" s="118">
        <f>IF(S49=0,"",ROUND('[1]Neprofi'!AD51/S49*100,2))</f>
        <v>100</v>
      </c>
      <c r="U49" s="118">
        <f>IF(S49=0,"",ROUND('[1]Neprofi'!AI51/S49*100,2))</f>
        <v>0</v>
      </c>
      <c r="V49" s="118">
        <f>IF('[1]Neprofi'!AD51=0,"",ROUND('[1]Neprofi'!AF51/'[1]Neprofi'!AD51*100,2))</f>
        <v>18.55</v>
      </c>
      <c r="W49" s="118">
        <f>IF('[1]Neprofi'!AD51=0,"",ROUND(SUM('[1]Neprofi'!AG51+'[1]Neprofi'!AH51)/'[1]Neprofi'!AD51*100,2))</f>
        <v>6.79</v>
      </c>
      <c r="X49" s="118">
        <f t="shared" si="4"/>
        <v>0.36</v>
      </c>
      <c r="Y49" s="117">
        <f>'[1]Neprofi'!AK51</f>
        <v>946</v>
      </c>
      <c r="Z49" s="118">
        <f t="shared" si="5"/>
        <v>0.76</v>
      </c>
      <c r="AA49" s="118">
        <f t="shared" si="6"/>
        <v>18.55</v>
      </c>
      <c r="AB49" s="145">
        <f>IF(Y49=0,"",ROUND('[1]Neprofi'!AZ51/Y49*100,2))</f>
        <v>0</v>
      </c>
      <c r="AC49" s="145">
        <f>IF(Y49=0,"",ROUND('[1]Neprofi'!BA51/Y49*100,2))</f>
        <v>0</v>
      </c>
      <c r="AD49" s="117">
        <f>SUM('[1]Neprofi'!AL51+'[1]Neprofi'!AM51)</f>
        <v>731</v>
      </c>
      <c r="AE49" s="118">
        <f>IF(AD49=0,"",ROUND('[1]Neprofi'!AL51/AD49*100,2))</f>
        <v>4.38</v>
      </c>
      <c r="AF49" s="117">
        <f>SUM('[1]Neprofi'!AN51+'[1]Neprofi'!AO51)</f>
        <v>215</v>
      </c>
      <c r="AG49" s="118">
        <f t="shared" si="7"/>
        <v>11.94</v>
      </c>
      <c r="AH49" s="118">
        <f>IF(AF49=0,"",ROUND('[1]Neprofi'!AN51/AF49*100,2))</f>
        <v>20.93</v>
      </c>
      <c r="AI49" s="117">
        <f>'[1]Neprofi'!AP51</f>
        <v>0</v>
      </c>
      <c r="AJ49" s="118">
        <f t="shared" si="8"/>
        <v>0</v>
      </c>
      <c r="AK49" s="117">
        <f>'[1]Neprofi'!BD51</f>
        <v>0</v>
      </c>
      <c r="AL49" s="117">
        <f>'[1]Neprofi'!BF51</f>
        <v>0</v>
      </c>
      <c r="AM49" s="117">
        <f>'[1]Neprofi'!BL51</f>
        <v>0</v>
      </c>
      <c r="AN49" s="117">
        <f>'[1]Neprofi'!BO51</f>
        <v>0</v>
      </c>
      <c r="AO49" s="117">
        <f>'[1]Neprofi'!BP51</f>
        <v>0</v>
      </c>
      <c r="AP49" s="117">
        <f>'[1]Neprofi'!BQ51</f>
        <v>2</v>
      </c>
      <c r="AQ49" s="117">
        <f>'[1]Neprofi'!BR51</f>
        <v>0</v>
      </c>
      <c r="AR49" s="117">
        <f>SUM('[1]Neprofi'!BT51+'[1]Neprofi'!BV51+'[1]Neprofi'!BX51)</f>
        <v>0</v>
      </c>
      <c r="AS49" s="118">
        <f>IF(C49=0,"",ROUND('[1]Neprofi'!CB51/(C49/1000),2))</f>
        <v>1.62</v>
      </c>
      <c r="AT49" s="117">
        <f>'[1]Neprofi'!CD51</f>
        <v>2</v>
      </c>
      <c r="AU49" s="118">
        <f t="shared" si="9"/>
        <v>1.62</v>
      </c>
      <c r="AV49" s="118">
        <f>IF(C49=0,"",ROUND('[1]Neprofi'!CA51/(C49/1000),2))</f>
        <v>40.42</v>
      </c>
      <c r="AW49" s="117">
        <f>'[1]Neprofi'!CG51</f>
        <v>6</v>
      </c>
      <c r="AX49" s="117">
        <f>'[1]Neprofi'!CI51</f>
        <v>1</v>
      </c>
      <c r="AY49" s="117">
        <f>'[1]Neprofi'!CK51</f>
        <v>0</v>
      </c>
      <c r="AZ49" s="117">
        <f>'[1]Neprofi'!CJ51</f>
        <v>0</v>
      </c>
      <c r="BA49" s="117">
        <f>SUM('[1]Neprofi'!CL51+'[1]Neprofi'!CM51)</f>
        <v>0</v>
      </c>
      <c r="BB49" s="145">
        <f>IF(BA49=0,"",ROUND('[1]Neprofi'!CM51/BA49*100,2))</f>
      </c>
      <c r="BC49" s="117">
        <f>SUM('[1]Neprofi'!CN51+'[1]Neprofi'!CO51)</f>
        <v>0</v>
      </c>
      <c r="BD49" s="117">
        <f>'[1]Neprofi'!CP51</f>
        <v>0</v>
      </c>
      <c r="BE49" s="117">
        <f>'[1]Neprofi'!CQ51</f>
        <v>0</v>
      </c>
      <c r="BF49" s="117">
        <f>SUM('[1]Neprofi'!CR51+'[1]Neprofi'!CS51)</f>
        <v>0</v>
      </c>
      <c r="BG49" s="117">
        <f>'[1]Neprofi'!CT51</f>
        <v>0</v>
      </c>
      <c r="BH49" s="117">
        <f>'[1]Neprofi'!CV51</f>
        <v>0</v>
      </c>
      <c r="BI49" s="121">
        <f>IF(C49=0,"",ROUND('[1]Neprofi'!EX51/C49,2))</f>
        <v>20.21</v>
      </c>
      <c r="BJ49" s="121">
        <f>IF(Y49=0,"",ROUND('[1]Neprofi'!EX51/Y49,2))</f>
        <v>26.43</v>
      </c>
      <c r="BK49" s="118">
        <f>IF('[1]Neprofi'!EX51=0,"",ROUND('[1]Neprofi'!EH51/'[1]Neprofi'!EX51*100,2))</f>
        <v>0</v>
      </c>
      <c r="BL49" s="118">
        <f>IF('[1]Neprofi'!EX51=0,"",ROUND('[1]Neprofi'!EI51/'[1]Neprofi'!EX51*100,2))</f>
        <v>0</v>
      </c>
      <c r="BM49" s="147">
        <f>'[1]Neprofi'!CX51</f>
        <v>0</v>
      </c>
      <c r="BN49" s="148">
        <f t="shared" si="10"/>
        <v>0</v>
      </c>
      <c r="BO49" s="148">
        <f t="shared" si="11"/>
        <v>0</v>
      </c>
      <c r="BP49" s="149">
        <f t="shared" si="12"/>
        <v>0</v>
      </c>
    </row>
    <row r="50" spans="1:68" s="138" customFormat="1" ht="12.75">
      <c r="A50" s="392">
        <f>'[1]Neprofi'!A52</f>
        <v>43</v>
      </c>
      <c r="B50" s="144">
        <f>IF('[1]Neprofi'!B52="","",CONCATENATE('[1]Neprofi'!B52))</f>
      </c>
      <c r="C50" s="116">
        <f>'[1]Neprofi'!D52</f>
        <v>0</v>
      </c>
      <c r="D50" s="117">
        <f>'[1]Neprofi'!H52</f>
        <v>0</v>
      </c>
      <c r="E50" s="118">
        <f t="shared" si="0"/>
      </c>
      <c r="F50" s="118">
        <f>IF(D50=0,"",ROUND('[1]Neprofi'!I52/D50*100,2))</f>
      </c>
      <c r="G50" s="118">
        <f>IF(D50=0,"",ROUND('[1]Neprofi'!J52/D50*100,2))</f>
      </c>
      <c r="H50" s="116">
        <f>'[1]Neprofi'!R52</f>
        <v>0</v>
      </c>
      <c r="I50" s="119">
        <f>IF(D50=0,"",ROUND('[1]Neprofi'!U52/D50*100,2))</f>
      </c>
      <c r="J50" s="116">
        <f>'[1]Neprofi'!V52</f>
        <v>0</v>
      </c>
      <c r="K50" s="119">
        <f>IF('[1]Neprofi'!U52=0,"",ROUND(J50/'[1]Neprofi'!U52*100,2))</f>
      </c>
      <c r="L50" s="119">
        <f>IF(C50=0,"",ROUND('[1]Neprofi'!EY52/C50*1000,2))</f>
      </c>
      <c r="M50" s="119">
        <f>IF(C50=0,"",ROUND('[1]Neprofi'!T52/C50*1000,2))</f>
      </c>
      <c r="N50" s="118">
        <f t="shared" si="1"/>
      </c>
      <c r="O50" s="117">
        <f>'[1]Neprofi'!AA52</f>
        <v>0</v>
      </c>
      <c r="P50" s="118">
        <f t="shared" si="2"/>
      </c>
      <c r="Q50" s="117">
        <f>'[1]Neprofi'!AB52</f>
        <v>0</v>
      </c>
      <c r="R50" s="118">
        <f t="shared" si="3"/>
      </c>
      <c r="S50" s="117">
        <f>'[1]Neprofi'!AC52</f>
        <v>0</v>
      </c>
      <c r="T50" s="118">
        <f>IF(S50=0,"",ROUND('[1]Neprofi'!AD52/S50*100,2))</f>
      </c>
      <c r="U50" s="118">
        <f>IF(S50=0,"",ROUND('[1]Neprofi'!AI52/S50*100,2))</f>
      </c>
      <c r="V50" s="118">
        <f>IF('[1]Neprofi'!AD52=0,"",ROUND('[1]Neprofi'!AF52/'[1]Neprofi'!AD52*100,2))</f>
      </c>
      <c r="W50" s="118">
        <f>IF('[1]Neprofi'!AD52=0,"",ROUND(SUM('[1]Neprofi'!AG52+'[1]Neprofi'!AH52)/'[1]Neprofi'!AD52*100,2))</f>
      </c>
      <c r="X50" s="118">
        <f t="shared" si="4"/>
      </c>
      <c r="Y50" s="117">
        <f>'[1]Neprofi'!AK52</f>
        <v>0</v>
      </c>
      <c r="Z50" s="118">
        <f t="shared" si="5"/>
      </c>
      <c r="AA50" s="118">
        <f t="shared" si="6"/>
      </c>
      <c r="AB50" s="145">
        <f>IF(Y50=0,"",ROUND('[1]Neprofi'!AZ52/Y50*100,2))</f>
      </c>
      <c r="AC50" s="145">
        <f>IF(Y50=0,"",ROUND('[1]Neprofi'!BA52/Y50*100,2))</f>
      </c>
      <c r="AD50" s="117">
        <f>SUM('[1]Neprofi'!AL52+'[1]Neprofi'!AM52)</f>
        <v>0</v>
      </c>
      <c r="AE50" s="118">
        <f>IF(AD50=0,"",ROUND('[1]Neprofi'!AL52/AD50*100,2))</f>
      </c>
      <c r="AF50" s="117">
        <f>SUM('[1]Neprofi'!AN52+'[1]Neprofi'!AO52)</f>
        <v>0</v>
      </c>
      <c r="AG50" s="118">
        <f t="shared" si="7"/>
      </c>
      <c r="AH50" s="118">
        <f>IF(AF50=0,"",ROUND('[1]Neprofi'!AN52/AF50*100,2))</f>
      </c>
      <c r="AI50" s="117">
        <f>'[1]Neprofi'!AP52</f>
        <v>0</v>
      </c>
      <c r="AJ50" s="118">
        <f t="shared" si="8"/>
      </c>
      <c r="AK50" s="117">
        <f>'[1]Neprofi'!BD52</f>
        <v>0</v>
      </c>
      <c r="AL50" s="117">
        <f>'[1]Neprofi'!BF52</f>
        <v>0</v>
      </c>
      <c r="AM50" s="117">
        <f>'[1]Neprofi'!BL52</f>
        <v>0</v>
      </c>
      <c r="AN50" s="117">
        <f>'[1]Neprofi'!BO52</f>
        <v>0</v>
      </c>
      <c r="AO50" s="117">
        <f>'[1]Neprofi'!BP52</f>
        <v>0</v>
      </c>
      <c r="AP50" s="117">
        <f>'[1]Neprofi'!BQ52</f>
        <v>0</v>
      </c>
      <c r="AQ50" s="117">
        <f>'[1]Neprofi'!BR52</f>
        <v>0</v>
      </c>
      <c r="AR50" s="117">
        <f>SUM('[1]Neprofi'!BT52+'[1]Neprofi'!BV52+'[1]Neprofi'!BX52)</f>
        <v>0</v>
      </c>
      <c r="AS50" s="118">
        <f>IF(C50=0,"",ROUND('[1]Neprofi'!CB52/(C50/1000),2))</f>
      </c>
      <c r="AT50" s="117">
        <f>'[1]Neprofi'!CD52</f>
        <v>0</v>
      </c>
      <c r="AU50" s="118">
        <f t="shared" si="9"/>
      </c>
      <c r="AV50" s="118">
        <f>IF(C50=0,"",ROUND('[1]Neprofi'!CA52/(C50/1000),2))</f>
      </c>
      <c r="AW50" s="117">
        <f>'[1]Neprofi'!CG52</f>
        <v>0</v>
      </c>
      <c r="AX50" s="117">
        <f>'[1]Neprofi'!CI52</f>
        <v>0</v>
      </c>
      <c r="AY50" s="117">
        <f>'[1]Neprofi'!CK52</f>
        <v>0</v>
      </c>
      <c r="AZ50" s="117">
        <f>'[1]Neprofi'!CJ52</f>
        <v>0</v>
      </c>
      <c r="BA50" s="117">
        <f>SUM('[1]Neprofi'!CL52+'[1]Neprofi'!CM52)</f>
        <v>0</v>
      </c>
      <c r="BB50" s="145">
        <f>IF(BA50=0,"",ROUND('[1]Neprofi'!CM52/BA50*100,2))</f>
      </c>
      <c r="BC50" s="117">
        <f>SUM('[1]Neprofi'!CN52+'[1]Neprofi'!CO52)</f>
        <v>0</v>
      </c>
      <c r="BD50" s="117">
        <f>'[1]Neprofi'!CP52</f>
        <v>0</v>
      </c>
      <c r="BE50" s="117">
        <f>'[1]Neprofi'!CQ52</f>
        <v>0</v>
      </c>
      <c r="BF50" s="117">
        <f>SUM('[1]Neprofi'!CR52+'[1]Neprofi'!CS52)</f>
        <v>0</v>
      </c>
      <c r="BG50" s="117">
        <f>'[1]Neprofi'!CT52</f>
        <v>0</v>
      </c>
      <c r="BH50" s="117">
        <f>'[1]Neprofi'!CV52</f>
        <v>0</v>
      </c>
      <c r="BI50" s="121">
        <f>IF(C50=0,"",ROUND('[1]Neprofi'!EX52/C50,2))</f>
      </c>
      <c r="BJ50" s="121">
        <f>IF(Y50=0,"",ROUND('[1]Neprofi'!EX52/Y50,2))</f>
      </c>
      <c r="BK50" s="118">
        <f>IF('[1]Neprofi'!EX52=0,"",ROUND('[1]Neprofi'!EH52/'[1]Neprofi'!EX52*100,2))</f>
      </c>
      <c r="BL50" s="118">
        <f>IF('[1]Neprofi'!EX52=0,"",ROUND('[1]Neprofi'!EI52/'[1]Neprofi'!EX52*100,2))</f>
      </c>
      <c r="BM50" s="147">
        <f>'[1]Neprofi'!CX52</f>
        <v>0</v>
      </c>
      <c r="BN50" s="148">
        <f t="shared" si="10"/>
      </c>
      <c r="BO50" s="148">
        <f t="shared" si="11"/>
      </c>
      <c r="BP50" s="149">
        <f t="shared" si="12"/>
      </c>
    </row>
    <row r="51" spans="1:68" s="138" customFormat="1" ht="12.75">
      <c r="A51" s="392">
        <f>'[1]Neprofi'!A53</f>
        <v>44</v>
      </c>
      <c r="B51" s="144">
        <f>IF('[1]Neprofi'!B53="","",CONCATENATE('[1]Neprofi'!B53))</f>
      </c>
      <c r="C51" s="116">
        <f>'[1]Neprofi'!D53</f>
        <v>0</v>
      </c>
      <c r="D51" s="117">
        <f>'[1]Neprofi'!H53</f>
        <v>0</v>
      </c>
      <c r="E51" s="118">
        <f t="shared" si="0"/>
      </c>
      <c r="F51" s="118">
        <f>IF(D51=0,"",ROUND('[1]Neprofi'!I53/D51*100,2))</f>
      </c>
      <c r="G51" s="118">
        <f>IF(D51=0,"",ROUND('[1]Neprofi'!J53/D51*100,2))</f>
      </c>
      <c r="H51" s="116">
        <f>'[1]Neprofi'!R53</f>
        <v>0</v>
      </c>
      <c r="I51" s="119">
        <f>IF(D51=0,"",ROUND('[1]Neprofi'!U53/D51*100,2))</f>
      </c>
      <c r="J51" s="116">
        <f>'[1]Neprofi'!V53</f>
        <v>0</v>
      </c>
      <c r="K51" s="119">
        <f>IF('[1]Neprofi'!U53=0,"",ROUND(J51/'[1]Neprofi'!U53*100,2))</f>
      </c>
      <c r="L51" s="119">
        <f>IF(C51=0,"",ROUND('[1]Neprofi'!EY53/C51*1000,2))</f>
      </c>
      <c r="M51" s="119">
        <f>IF(C51=0,"",ROUND('[1]Neprofi'!T53/C51*1000,2))</f>
      </c>
      <c r="N51" s="118">
        <f t="shared" si="1"/>
      </c>
      <c r="O51" s="117">
        <f>'[1]Neprofi'!AA53</f>
        <v>0</v>
      </c>
      <c r="P51" s="118">
        <f t="shared" si="2"/>
      </c>
      <c r="Q51" s="117">
        <f>'[1]Neprofi'!AB53</f>
        <v>0</v>
      </c>
      <c r="R51" s="118">
        <f t="shared" si="3"/>
      </c>
      <c r="S51" s="117">
        <f>'[1]Neprofi'!AC53</f>
        <v>0</v>
      </c>
      <c r="T51" s="118">
        <f>IF(S51=0,"",ROUND('[1]Neprofi'!AD53/S51*100,2))</f>
      </c>
      <c r="U51" s="118">
        <f>IF(S51=0,"",ROUND('[1]Neprofi'!AI53/S51*100,2))</f>
      </c>
      <c r="V51" s="118">
        <f>IF('[1]Neprofi'!AD53=0,"",ROUND('[1]Neprofi'!AF53/'[1]Neprofi'!AD53*100,2))</f>
      </c>
      <c r="W51" s="118">
        <f>IF('[1]Neprofi'!AD53=0,"",ROUND(SUM('[1]Neprofi'!AG53+'[1]Neprofi'!AH53)/'[1]Neprofi'!AD53*100,2))</f>
      </c>
      <c r="X51" s="118">
        <f t="shared" si="4"/>
      </c>
      <c r="Y51" s="117">
        <f>'[1]Neprofi'!AK53</f>
        <v>0</v>
      </c>
      <c r="Z51" s="118">
        <f t="shared" si="5"/>
      </c>
      <c r="AA51" s="118">
        <f t="shared" si="6"/>
      </c>
      <c r="AB51" s="145">
        <f>IF(Y51=0,"",ROUND('[1]Neprofi'!AZ53/Y51*100,2))</f>
      </c>
      <c r="AC51" s="145">
        <f>IF(Y51=0,"",ROUND('[1]Neprofi'!BA53/Y51*100,2))</f>
      </c>
      <c r="AD51" s="117">
        <f>SUM('[1]Neprofi'!AL53+'[1]Neprofi'!AM53)</f>
        <v>0</v>
      </c>
      <c r="AE51" s="118">
        <f>IF(AD51=0,"",ROUND('[1]Neprofi'!AL53/AD51*100,2))</f>
      </c>
      <c r="AF51" s="117">
        <f>SUM('[1]Neprofi'!AN53+'[1]Neprofi'!AO53)</f>
        <v>0</v>
      </c>
      <c r="AG51" s="118">
        <f t="shared" si="7"/>
      </c>
      <c r="AH51" s="118">
        <f>IF(AF51=0,"",ROUND('[1]Neprofi'!AN53/AF51*100,2))</f>
      </c>
      <c r="AI51" s="117">
        <f>'[1]Neprofi'!AP53</f>
        <v>0</v>
      </c>
      <c r="AJ51" s="118">
        <f t="shared" si="8"/>
      </c>
      <c r="AK51" s="117">
        <f>'[1]Neprofi'!BD53</f>
        <v>0</v>
      </c>
      <c r="AL51" s="117">
        <f>'[1]Neprofi'!BF53</f>
        <v>0</v>
      </c>
      <c r="AM51" s="117">
        <f>'[1]Neprofi'!BL53</f>
        <v>0</v>
      </c>
      <c r="AN51" s="117">
        <f>'[1]Neprofi'!BO53</f>
        <v>0</v>
      </c>
      <c r="AO51" s="117">
        <f>'[1]Neprofi'!BP53</f>
        <v>0</v>
      </c>
      <c r="AP51" s="117">
        <f>'[1]Neprofi'!BQ53</f>
        <v>0</v>
      </c>
      <c r="AQ51" s="117">
        <f>'[1]Neprofi'!BR53</f>
        <v>0</v>
      </c>
      <c r="AR51" s="117">
        <f>SUM('[1]Neprofi'!BT53+'[1]Neprofi'!BV53+'[1]Neprofi'!BX53)</f>
        <v>0</v>
      </c>
      <c r="AS51" s="118">
        <f>IF(C51=0,"",ROUND('[1]Neprofi'!CB53/(C51/1000),2))</f>
      </c>
      <c r="AT51" s="117">
        <f>'[1]Neprofi'!CD53</f>
        <v>0</v>
      </c>
      <c r="AU51" s="118">
        <f t="shared" si="9"/>
      </c>
      <c r="AV51" s="118">
        <f>IF(C51=0,"",ROUND('[1]Neprofi'!CA53/(C51/1000),2))</f>
      </c>
      <c r="AW51" s="117">
        <f>'[1]Neprofi'!CG53</f>
        <v>0</v>
      </c>
      <c r="AX51" s="117">
        <f>'[1]Neprofi'!CI53</f>
        <v>0</v>
      </c>
      <c r="AY51" s="117">
        <f>'[1]Neprofi'!CK53</f>
        <v>0</v>
      </c>
      <c r="AZ51" s="117">
        <f>'[1]Neprofi'!CJ53</f>
        <v>0</v>
      </c>
      <c r="BA51" s="117">
        <f>SUM('[1]Neprofi'!CL53+'[1]Neprofi'!CM53)</f>
        <v>0</v>
      </c>
      <c r="BB51" s="145">
        <f>IF(BA51=0,"",ROUND('[1]Neprofi'!CM53/BA51*100,2))</f>
      </c>
      <c r="BC51" s="117">
        <f>SUM('[1]Neprofi'!CN53+'[1]Neprofi'!CO53)</f>
        <v>0</v>
      </c>
      <c r="BD51" s="117">
        <f>'[1]Neprofi'!CP53</f>
        <v>0</v>
      </c>
      <c r="BE51" s="117">
        <f>'[1]Neprofi'!CQ53</f>
        <v>0</v>
      </c>
      <c r="BF51" s="117">
        <f>SUM('[1]Neprofi'!CR53+'[1]Neprofi'!CS53)</f>
        <v>0</v>
      </c>
      <c r="BG51" s="117">
        <f>'[1]Neprofi'!CT53</f>
        <v>0</v>
      </c>
      <c r="BH51" s="117">
        <f>'[1]Neprofi'!CV53</f>
        <v>0</v>
      </c>
      <c r="BI51" s="121">
        <f>IF(C51=0,"",ROUND('[1]Neprofi'!EX53/C51,2))</f>
      </c>
      <c r="BJ51" s="121">
        <f>IF(Y51=0,"",ROUND('[1]Neprofi'!EX53/Y51,2))</f>
      </c>
      <c r="BK51" s="118">
        <f>IF('[1]Neprofi'!EX53=0,"",ROUND('[1]Neprofi'!EH53/'[1]Neprofi'!EX53*100,2))</f>
      </c>
      <c r="BL51" s="118">
        <f>IF('[1]Neprofi'!EX53=0,"",ROUND('[1]Neprofi'!EI53/'[1]Neprofi'!EX53*100,2))</f>
      </c>
      <c r="BM51" s="147">
        <f>'[1]Neprofi'!CX53</f>
        <v>0</v>
      </c>
      <c r="BN51" s="148">
        <f t="shared" si="10"/>
      </c>
      <c r="BO51" s="148">
        <f t="shared" si="11"/>
      </c>
      <c r="BP51" s="149">
        <f t="shared" si="12"/>
      </c>
    </row>
    <row r="52" spans="1:68" s="138" customFormat="1" ht="12.75">
      <c r="A52" s="392">
        <f>'[1]Neprofi'!A54</f>
        <v>45</v>
      </c>
      <c r="B52" s="144">
        <f>IF('[1]Neprofi'!B54="","",CONCATENATE('[1]Neprofi'!B54))</f>
      </c>
      <c r="C52" s="116">
        <f>'[1]Neprofi'!D54</f>
        <v>0</v>
      </c>
      <c r="D52" s="117">
        <f>'[1]Neprofi'!H54</f>
        <v>0</v>
      </c>
      <c r="E52" s="118">
        <f t="shared" si="0"/>
      </c>
      <c r="F52" s="118">
        <f>IF(D52=0,"",ROUND('[1]Neprofi'!I54/D52*100,2))</f>
      </c>
      <c r="G52" s="118">
        <f>IF(D52=0,"",ROUND('[1]Neprofi'!J54/D52*100,2))</f>
      </c>
      <c r="H52" s="116">
        <f>'[1]Neprofi'!R54</f>
        <v>0</v>
      </c>
      <c r="I52" s="119">
        <f>IF(D52=0,"",ROUND('[1]Neprofi'!U54/D52*100,2))</f>
      </c>
      <c r="J52" s="116">
        <f>'[1]Neprofi'!V54</f>
        <v>0</v>
      </c>
      <c r="K52" s="119">
        <f>IF('[1]Neprofi'!U54=0,"",ROUND(J52/'[1]Neprofi'!U54*100,2))</f>
      </c>
      <c r="L52" s="119">
        <f>IF(C52=0,"",ROUND('[1]Neprofi'!EY54/C52*1000,2))</f>
      </c>
      <c r="M52" s="119">
        <f>IF(C52=0,"",ROUND('[1]Neprofi'!T54/C52*1000,2))</f>
      </c>
      <c r="N52" s="118">
        <f t="shared" si="1"/>
      </c>
      <c r="O52" s="117">
        <f>'[1]Neprofi'!AA54</f>
        <v>0</v>
      </c>
      <c r="P52" s="118">
        <f t="shared" si="2"/>
      </c>
      <c r="Q52" s="117">
        <f>'[1]Neprofi'!AB54</f>
        <v>0</v>
      </c>
      <c r="R52" s="118">
        <f t="shared" si="3"/>
      </c>
      <c r="S52" s="117">
        <f>'[1]Neprofi'!AC54</f>
        <v>0</v>
      </c>
      <c r="T52" s="118">
        <f>IF(S52=0,"",ROUND('[1]Neprofi'!AD54/S52*100,2))</f>
      </c>
      <c r="U52" s="118">
        <f>IF(S52=0,"",ROUND('[1]Neprofi'!AI54/S52*100,2))</f>
      </c>
      <c r="V52" s="118">
        <f>IF('[1]Neprofi'!AD54=0,"",ROUND('[1]Neprofi'!AF54/'[1]Neprofi'!AD54*100,2))</f>
      </c>
      <c r="W52" s="118">
        <f>IF('[1]Neprofi'!AD54=0,"",ROUND(SUM('[1]Neprofi'!AG54+'[1]Neprofi'!AH54)/'[1]Neprofi'!AD54*100,2))</f>
      </c>
      <c r="X52" s="118">
        <f t="shared" si="4"/>
      </c>
      <c r="Y52" s="117">
        <f>'[1]Neprofi'!AK54</f>
        <v>0</v>
      </c>
      <c r="Z52" s="118">
        <f t="shared" si="5"/>
      </c>
      <c r="AA52" s="118">
        <f t="shared" si="6"/>
      </c>
      <c r="AB52" s="145">
        <f>IF(Y52=0,"",ROUND('[1]Neprofi'!AZ54/Y52*100,2))</f>
      </c>
      <c r="AC52" s="145">
        <f>IF(Y52=0,"",ROUND('[1]Neprofi'!BA54/Y52*100,2))</f>
      </c>
      <c r="AD52" s="117">
        <f>SUM('[1]Neprofi'!AL54+'[1]Neprofi'!AM54)</f>
        <v>0</v>
      </c>
      <c r="AE52" s="118">
        <f>IF(AD52=0,"",ROUND('[1]Neprofi'!AL54/AD52*100,2))</f>
      </c>
      <c r="AF52" s="117">
        <f>SUM('[1]Neprofi'!AN54+'[1]Neprofi'!AO54)</f>
        <v>0</v>
      </c>
      <c r="AG52" s="118">
        <f t="shared" si="7"/>
      </c>
      <c r="AH52" s="118">
        <f>IF(AF52=0,"",ROUND('[1]Neprofi'!AN54/AF52*100,2))</f>
      </c>
      <c r="AI52" s="117">
        <f>'[1]Neprofi'!AP54</f>
        <v>0</v>
      </c>
      <c r="AJ52" s="118">
        <f t="shared" si="8"/>
      </c>
      <c r="AK52" s="117">
        <f>'[1]Neprofi'!BD54</f>
        <v>0</v>
      </c>
      <c r="AL52" s="117">
        <f>'[1]Neprofi'!BF54</f>
        <v>0</v>
      </c>
      <c r="AM52" s="117">
        <f>'[1]Neprofi'!BL54</f>
        <v>0</v>
      </c>
      <c r="AN52" s="117">
        <f>'[1]Neprofi'!BO54</f>
        <v>0</v>
      </c>
      <c r="AO52" s="117">
        <f>'[1]Neprofi'!BP54</f>
        <v>0</v>
      </c>
      <c r="AP52" s="117">
        <f>'[1]Neprofi'!BQ54</f>
        <v>0</v>
      </c>
      <c r="AQ52" s="117">
        <f>'[1]Neprofi'!BR54</f>
        <v>0</v>
      </c>
      <c r="AR52" s="117">
        <f>SUM('[1]Neprofi'!BT54+'[1]Neprofi'!BV54+'[1]Neprofi'!BX54)</f>
        <v>0</v>
      </c>
      <c r="AS52" s="118">
        <f>IF(C52=0,"",ROUND('[1]Neprofi'!CB54/(C52/1000),2))</f>
      </c>
      <c r="AT52" s="117">
        <f>'[1]Neprofi'!CD54</f>
        <v>0</v>
      </c>
      <c r="AU52" s="118">
        <f t="shared" si="9"/>
      </c>
      <c r="AV52" s="118">
        <f>IF(C52=0,"",ROUND('[1]Neprofi'!CA54/(C52/1000),2))</f>
      </c>
      <c r="AW52" s="117">
        <f>'[1]Neprofi'!CG54</f>
        <v>0</v>
      </c>
      <c r="AX52" s="117">
        <f>'[1]Neprofi'!CI54</f>
        <v>0</v>
      </c>
      <c r="AY52" s="117">
        <f>'[1]Neprofi'!CK54</f>
        <v>0</v>
      </c>
      <c r="AZ52" s="117">
        <f>'[1]Neprofi'!CJ54</f>
        <v>0</v>
      </c>
      <c r="BA52" s="117">
        <f>SUM('[1]Neprofi'!CL54+'[1]Neprofi'!CM54)</f>
        <v>0</v>
      </c>
      <c r="BB52" s="145">
        <f>IF(BA52=0,"",ROUND('[1]Neprofi'!CM54/BA52*100,2))</f>
      </c>
      <c r="BC52" s="117">
        <f>SUM('[1]Neprofi'!CN54+'[1]Neprofi'!CO54)</f>
        <v>0</v>
      </c>
      <c r="BD52" s="117">
        <f>'[1]Neprofi'!CP54</f>
        <v>0</v>
      </c>
      <c r="BE52" s="117">
        <f>'[1]Neprofi'!CQ54</f>
        <v>0</v>
      </c>
      <c r="BF52" s="117">
        <f>SUM('[1]Neprofi'!CR54+'[1]Neprofi'!CS54)</f>
        <v>0</v>
      </c>
      <c r="BG52" s="117">
        <f>'[1]Neprofi'!CT54</f>
        <v>0</v>
      </c>
      <c r="BH52" s="117">
        <f>'[1]Neprofi'!CV54</f>
        <v>0</v>
      </c>
      <c r="BI52" s="121">
        <f>IF(C52=0,"",ROUND('[1]Neprofi'!EX54/C52,2))</f>
      </c>
      <c r="BJ52" s="121">
        <f>IF(Y52=0,"",ROUND('[1]Neprofi'!EX54/Y52,2))</f>
      </c>
      <c r="BK52" s="118">
        <f>IF('[1]Neprofi'!EX54=0,"",ROUND('[1]Neprofi'!EH54/'[1]Neprofi'!EX54*100,2))</f>
      </c>
      <c r="BL52" s="118">
        <f>IF('[1]Neprofi'!EX54=0,"",ROUND('[1]Neprofi'!EI54/'[1]Neprofi'!EX54*100,2))</f>
      </c>
      <c r="BM52" s="147">
        <f>'[1]Neprofi'!CX54</f>
        <v>0</v>
      </c>
      <c r="BN52" s="148">
        <f t="shared" si="10"/>
      </c>
      <c r="BO52" s="148">
        <f t="shared" si="11"/>
      </c>
      <c r="BP52" s="149">
        <f t="shared" si="12"/>
      </c>
    </row>
    <row r="53" spans="1:68" s="138" customFormat="1" ht="12.75">
      <c r="A53" s="392">
        <f>'[1]Neprofi'!A55</f>
        <v>46</v>
      </c>
      <c r="B53" s="144">
        <f>IF('[1]Neprofi'!B55="","",CONCATENATE('[1]Neprofi'!B55))</f>
      </c>
      <c r="C53" s="116">
        <f>'[1]Neprofi'!D55</f>
        <v>0</v>
      </c>
      <c r="D53" s="117">
        <f>'[1]Neprofi'!H55</f>
        <v>0</v>
      </c>
      <c r="E53" s="118">
        <f t="shared" si="0"/>
      </c>
      <c r="F53" s="118">
        <f>IF(D53=0,"",ROUND('[1]Neprofi'!I55/D53*100,2))</f>
      </c>
      <c r="G53" s="118">
        <f>IF(D53=0,"",ROUND('[1]Neprofi'!J55/D53*100,2))</f>
      </c>
      <c r="H53" s="116">
        <f>'[1]Neprofi'!R55</f>
        <v>0</v>
      </c>
      <c r="I53" s="119">
        <f>IF(D53=0,"",ROUND('[1]Neprofi'!U55/D53*100,2))</f>
      </c>
      <c r="J53" s="116">
        <f>'[1]Neprofi'!V55</f>
        <v>0</v>
      </c>
      <c r="K53" s="119">
        <f>IF('[1]Neprofi'!U55=0,"",ROUND(J53/'[1]Neprofi'!U55*100,2))</f>
      </c>
      <c r="L53" s="119">
        <f>IF(C53=0,"",ROUND('[1]Neprofi'!EY55/C53*1000,2))</f>
      </c>
      <c r="M53" s="119">
        <f>IF(C53=0,"",ROUND('[1]Neprofi'!T55/C53*1000,2))</f>
      </c>
      <c r="N53" s="118">
        <f t="shared" si="1"/>
      </c>
      <c r="O53" s="117">
        <f>'[1]Neprofi'!AA55</f>
        <v>0</v>
      </c>
      <c r="P53" s="118">
        <f t="shared" si="2"/>
      </c>
      <c r="Q53" s="117">
        <f>'[1]Neprofi'!AB55</f>
        <v>0</v>
      </c>
      <c r="R53" s="118">
        <f t="shared" si="3"/>
      </c>
      <c r="S53" s="117">
        <f>'[1]Neprofi'!AC55</f>
        <v>0</v>
      </c>
      <c r="T53" s="118">
        <f>IF(S53=0,"",ROUND('[1]Neprofi'!AD55/S53*100,2))</f>
      </c>
      <c r="U53" s="118">
        <f>IF(S53=0,"",ROUND('[1]Neprofi'!AI55/S53*100,2))</f>
      </c>
      <c r="V53" s="118">
        <f>IF('[1]Neprofi'!AD55=0,"",ROUND('[1]Neprofi'!AF55/'[1]Neprofi'!AD55*100,2))</f>
      </c>
      <c r="W53" s="118">
        <f>IF('[1]Neprofi'!AD55=0,"",ROUND(SUM('[1]Neprofi'!AG55+'[1]Neprofi'!AH55)/'[1]Neprofi'!AD55*100,2))</f>
      </c>
      <c r="X53" s="118">
        <f t="shared" si="4"/>
      </c>
      <c r="Y53" s="117">
        <f>'[1]Neprofi'!AK55</f>
        <v>0</v>
      </c>
      <c r="Z53" s="118">
        <f t="shared" si="5"/>
      </c>
      <c r="AA53" s="118">
        <f t="shared" si="6"/>
      </c>
      <c r="AB53" s="145">
        <f>IF(Y53=0,"",ROUND('[1]Neprofi'!AZ55/Y53*100,2))</f>
      </c>
      <c r="AC53" s="145">
        <f>IF(Y53=0,"",ROUND('[1]Neprofi'!BA55/Y53*100,2))</f>
      </c>
      <c r="AD53" s="117">
        <f>SUM('[1]Neprofi'!AL55+'[1]Neprofi'!AM55)</f>
        <v>0</v>
      </c>
      <c r="AE53" s="118">
        <f>IF(AD53=0,"",ROUND('[1]Neprofi'!AL55/AD53*100,2))</f>
      </c>
      <c r="AF53" s="117">
        <f>SUM('[1]Neprofi'!AN55+'[1]Neprofi'!AO55)</f>
        <v>0</v>
      </c>
      <c r="AG53" s="118">
        <f t="shared" si="7"/>
      </c>
      <c r="AH53" s="118">
        <f>IF(AF53=0,"",ROUND('[1]Neprofi'!AN55/AF53*100,2))</f>
      </c>
      <c r="AI53" s="117">
        <f>'[1]Neprofi'!AP55</f>
        <v>0</v>
      </c>
      <c r="AJ53" s="118">
        <f t="shared" si="8"/>
      </c>
      <c r="AK53" s="117">
        <f>'[1]Neprofi'!BD55</f>
        <v>0</v>
      </c>
      <c r="AL53" s="117">
        <f>'[1]Neprofi'!BF55</f>
        <v>0</v>
      </c>
      <c r="AM53" s="117">
        <f>'[1]Neprofi'!BL55</f>
        <v>0</v>
      </c>
      <c r="AN53" s="117">
        <f>'[1]Neprofi'!BO55</f>
        <v>0</v>
      </c>
      <c r="AO53" s="117">
        <f>'[1]Neprofi'!BP55</f>
        <v>0</v>
      </c>
      <c r="AP53" s="117">
        <f>'[1]Neprofi'!BQ55</f>
        <v>0</v>
      </c>
      <c r="AQ53" s="117">
        <f>'[1]Neprofi'!BR55</f>
        <v>0</v>
      </c>
      <c r="AR53" s="117">
        <f>SUM('[1]Neprofi'!BT55+'[1]Neprofi'!BV55+'[1]Neprofi'!BX55)</f>
        <v>0</v>
      </c>
      <c r="AS53" s="118">
        <f>IF(C53=0,"",ROUND('[1]Neprofi'!CB55/(C53/1000),2))</f>
      </c>
      <c r="AT53" s="117">
        <f>'[1]Neprofi'!CD55</f>
        <v>0</v>
      </c>
      <c r="AU53" s="118">
        <f t="shared" si="9"/>
      </c>
      <c r="AV53" s="118">
        <f>IF(C53=0,"",ROUND('[1]Neprofi'!CA55/(C53/1000),2))</f>
      </c>
      <c r="AW53" s="117">
        <f>'[1]Neprofi'!CG55</f>
        <v>0</v>
      </c>
      <c r="AX53" s="117">
        <f>'[1]Neprofi'!CI55</f>
        <v>0</v>
      </c>
      <c r="AY53" s="117">
        <f>'[1]Neprofi'!CK55</f>
        <v>0</v>
      </c>
      <c r="AZ53" s="117">
        <f>'[1]Neprofi'!CJ55</f>
        <v>0</v>
      </c>
      <c r="BA53" s="117">
        <f>SUM('[1]Neprofi'!CL55+'[1]Neprofi'!CM55)</f>
        <v>0</v>
      </c>
      <c r="BB53" s="145">
        <f>IF(BA53=0,"",ROUND('[1]Neprofi'!CM55/BA53*100,2))</f>
      </c>
      <c r="BC53" s="117">
        <f>SUM('[1]Neprofi'!CN55+'[1]Neprofi'!CO55)</f>
        <v>0</v>
      </c>
      <c r="BD53" s="117">
        <f>'[1]Neprofi'!CP55</f>
        <v>0</v>
      </c>
      <c r="BE53" s="117">
        <f>'[1]Neprofi'!CQ55</f>
        <v>0</v>
      </c>
      <c r="BF53" s="117">
        <f>SUM('[1]Neprofi'!CR55+'[1]Neprofi'!CS55)</f>
        <v>0</v>
      </c>
      <c r="BG53" s="117">
        <f>'[1]Neprofi'!CT55</f>
        <v>0</v>
      </c>
      <c r="BH53" s="117">
        <f>'[1]Neprofi'!CV55</f>
        <v>0</v>
      </c>
      <c r="BI53" s="121">
        <f>IF(C53=0,"",ROUND('[1]Neprofi'!EX55/C53,2))</f>
      </c>
      <c r="BJ53" s="121">
        <f>IF(Y53=0,"",ROUND('[1]Neprofi'!EX55/Y53,2))</f>
      </c>
      <c r="BK53" s="118">
        <f>IF('[1]Neprofi'!EX55=0,"",ROUND('[1]Neprofi'!EH55/'[1]Neprofi'!EX55*100,2))</f>
      </c>
      <c r="BL53" s="118">
        <f>IF('[1]Neprofi'!EX55=0,"",ROUND('[1]Neprofi'!EI55/'[1]Neprofi'!EX55*100,2))</f>
      </c>
      <c r="BM53" s="147">
        <f>'[1]Neprofi'!CX55</f>
        <v>0</v>
      </c>
      <c r="BN53" s="148">
        <f t="shared" si="10"/>
      </c>
      <c r="BO53" s="148">
        <f t="shared" si="11"/>
      </c>
      <c r="BP53" s="149">
        <f t="shared" si="12"/>
      </c>
    </row>
    <row r="54" spans="1:68" s="138" customFormat="1" ht="12.75">
      <c r="A54" s="392">
        <f>'[1]Neprofi'!A56</f>
        <v>47</v>
      </c>
      <c r="B54" s="144">
        <f>IF('[1]Neprofi'!B56="","",CONCATENATE('[1]Neprofi'!B56))</f>
      </c>
      <c r="C54" s="116">
        <f>'[1]Neprofi'!D56</f>
        <v>0</v>
      </c>
      <c r="D54" s="117">
        <f>'[1]Neprofi'!H56</f>
        <v>0</v>
      </c>
      <c r="E54" s="118">
        <f t="shared" si="0"/>
      </c>
      <c r="F54" s="118">
        <f>IF(D54=0,"",ROUND('[1]Neprofi'!I56/D54*100,2))</f>
      </c>
      <c r="G54" s="118">
        <f>IF(D54=0,"",ROUND('[1]Neprofi'!J56/D54*100,2))</f>
      </c>
      <c r="H54" s="116">
        <f>'[1]Neprofi'!R56</f>
        <v>0</v>
      </c>
      <c r="I54" s="119">
        <f>IF(D54=0,"",ROUND('[1]Neprofi'!U56/D54*100,2))</f>
      </c>
      <c r="J54" s="116">
        <f>'[1]Neprofi'!V56</f>
        <v>0</v>
      </c>
      <c r="K54" s="119">
        <f>IF('[1]Neprofi'!U56=0,"",ROUND(J54/'[1]Neprofi'!U56*100,2))</f>
      </c>
      <c r="L54" s="119">
        <f>IF(C54=0,"",ROUND('[1]Neprofi'!EY56/C54*1000,2))</f>
      </c>
      <c r="M54" s="119">
        <f>IF(C54=0,"",ROUND('[1]Neprofi'!T56/C54*1000,2))</f>
      </c>
      <c r="N54" s="118">
        <f t="shared" si="1"/>
      </c>
      <c r="O54" s="117">
        <f>'[1]Neprofi'!AA56</f>
        <v>0</v>
      </c>
      <c r="P54" s="118">
        <f t="shared" si="2"/>
      </c>
      <c r="Q54" s="117">
        <f>'[1]Neprofi'!AB56</f>
        <v>0</v>
      </c>
      <c r="R54" s="118">
        <f t="shared" si="3"/>
      </c>
      <c r="S54" s="117">
        <f>'[1]Neprofi'!AC56</f>
        <v>0</v>
      </c>
      <c r="T54" s="118">
        <f>IF(S54=0,"",ROUND('[1]Neprofi'!AD56/S54*100,2))</f>
      </c>
      <c r="U54" s="118">
        <f>IF(S54=0,"",ROUND('[1]Neprofi'!AI56/S54*100,2))</f>
      </c>
      <c r="V54" s="118">
        <f>IF('[1]Neprofi'!AD56=0,"",ROUND('[1]Neprofi'!AF56/'[1]Neprofi'!AD56*100,2))</f>
      </c>
      <c r="W54" s="118">
        <f>IF('[1]Neprofi'!AD56=0,"",ROUND(SUM('[1]Neprofi'!AG56+'[1]Neprofi'!AH56)/'[1]Neprofi'!AD56*100,2))</f>
      </c>
      <c r="X54" s="118">
        <f t="shared" si="4"/>
      </c>
      <c r="Y54" s="117">
        <f>'[1]Neprofi'!AK56</f>
        <v>0</v>
      </c>
      <c r="Z54" s="118">
        <f t="shared" si="5"/>
      </c>
      <c r="AA54" s="118">
        <f t="shared" si="6"/>
      </c>
      <c r="AB54" s="145">
        <f>IF(Y54=0,"",ROUND('[1]Neprofi'!AZ56/Y54*100,2))</f>
      </c>
      <c r="AC54" s="145">
        <f>IF(Y54=0,"",ROUND('[1]Neprofi'!BA56/Y54*100,2))</f>
      </c>
      <c r="AD54" s="117">
        <f>SUM('[1]Neprofi'!AL56+'[1]Neprofi'!AM56)</f>
        <v>0</v>
      </c>
      <c r="AE54" s="118">
        <f>IF(AD54=0,"",ROUND('[1]Neprofi'!AL56/AD54*100,2))</f>
      </c>
      <c r="AF54" s="117">
        <f>SUM('[1]Neprofi'!AN56+'[1]Neprofi'!AO56)</f>
        <v>0</v>
      </c>
      <c r="AG54" s="118">
        <f t="shared" si="7"/>
      </c>
      <c r="AH54" s="118">
        <f>IF(AF54=0,"",ROUND('[1]Neprofi'!AN56/AF54*100,2))</f>
      </c>
      <c r="AI54" s="117">
        <f>'[1]Neprofi'!AP56</f>
        <v>0</v>
      </c>
      <c r="AJ54" s="118">
        <f t="shared" si="8"/>
      </c>
      <c r="AK54" s="117">
        <f>'[1]Neprofi'!BD56</f>
        <v>0</v>
      </c>
      <c r="AL54" s="117">
        <f>'[1]Neprofi'!BF56</f>
        <v>0</v>
      </c>
      <c r="AM54" s="117">
        <f>'[1]Neprofi'!BL56</f>
        <v>0</v>
      </c>
      <c r="AN54" s="117">
        <f>'[1]Neprofi'!BO56</f>
        <v>0</v>
      </c>
      <c r="AO54" s="117">
        <f>'[1]Neprofi'!BP56</f>
        <v>0</v>
      </c>
      <c r="AP54" s="117">
        <f>'[1]Neprofi'!BQ56</f>
        <v>0</v>
      </c>
      <c r="AQ54" s="117">
        <f>'[1]Neprofi'!BR56</f>
        <v>0</v>
      </c>
      <c r="AR54" s="117">
        <f>SUM('[1]Neprofi'!BT56+'[1]Neprofi'!BV56+'[1]Neprofi'!BX56)</f>
        <v>0</v>
      </c>
      <c r="AS54" s="118">
        <f>IF(C54=0,"",ROUND('[1]Neprofi'!CB56/(C54/1000),2))</f>
      </c>
      <c r="AT54" s="117">
        <f>'[1]Neprofi'!CD56</f>
        <v>0</v>
      </c>
      <c r="AU54" s="118">
        <f t="shared" si="9"/>
      </c>
      <c r="AV54" s="118">
        <f>IF(C54=0,"",ROUND('[1]Neprofi'!CA56/(C54/1000),2))</f>
      </c>
      <c r="AW54" s="117">
        <f>'[1]Neprofi'!CG56</f>
        <v>0</v>
      </c>
      <c r="AX54" s="117">
        <f>'[1]Neprofi'!CI56</f>
        <v>0</v>
      </c>
      <c r="AY54" s="117">
        <f>'[1]Neprofi'!CK56</f>
        <v>0</v>
      </c>
      <c r="AZ54" s="117">
        <f>'[1]Neprofi'!CJ56</f>
        <v>0</v>
      </c>
      <c r="BA54" s="117">
        <f>SUM('[1]Neprofi'!CL56+'[1]Neprofi'!CM56)</f>
        <v>0</v>
      </c>
      <c r="BB54" s="145">
        <f>IF(BA54=0,"",ROUND('[1]Neprofi'!CM56/BA54*100,2))</f>
      </c>
      <c r="BC54" s="117">
        <f>SUM('[1]Neprofi'!CN56+'[1]Neprofi'!CO56)</f>
        <v>0</v>
      </c>
      <c r="BD54" s="117">
        <f>'[1]Neprofi'!CP56</f>
        <v>0</v>
      </c>
      <c r="BE54" s="117">
        <f>'[1]Neprofi'!CQ56</f>
        <v>0</v>
      </c>
      <c r="BF54" s="117">
        <f>SUM('[1]Neprofi'!CR56+'[1]Neprofi'!CS56)</f>
        <v>0</v>
      </c>
      <c r="BG54" s="117">
        <f>'[1]Neprofi'!CT56</f>
        <v>0</v>
      </c>
      <c r="BH54" s="117">
        <f>'[1]Neprofi'!CV56</f>
        <v>0</v>
      </c>
      <c r="BI54" s="121">
        <f>IF(C54=0,"",ROUND('[1]Neprofi'!EX56/C54,2))</f>
      </c>
      <c r="BJ54" s="121">
        <f>IF(Y54=0,"",ROUND('[1]Neprofi'!EX56/Y54,2))</f>
      </c>
      <c r="BK54" s="118">
        <f>IF('[1]Neprofi'!EX56=0,"",ROUND('[1]Neprofi'!EH56/'[1]Neprofi'!EX56*100,2))</f>
      </c>
      <c r="BL54" s="118">
        <f>IF('[1]Neprofi'!EX56=0,"",ROUND('[1]Neprofi'!EI56/'[1]Neprofi'!EX56*100,2))</f>
      </c>
      <c r="BM54" s="147">
        <f>'[1]Neprofi'!CX56</f>
        <v>0</v>
      </c>
      <c r="BN54" s="148">
        <f t="shared" si="10"/>
      </c>
      <c r="BO54" s="148">
        <f t="shared" si="11"/>
      </c>
      <c r="BP54" s="149">
        <f t="shared" si="12"/>
      </c>
    </row>
    <row r="55" spans="1:68" s="138" customFormat="1" ht="12.75">
      <c r="A55" s="392">
        <f>'[1]Neprofi'!A57</f>
        <v>48</v>
      </c>
      <c r="B55" s="144">
        <f>IF('[1]Neprofi'!B57="","",CONCATENATE('[1]Neprofi'!B57))</f>
      </c>
      <c r="C55" s="116">
        <f>'[1]Neprofi'!D57</f>
        <v>0</v>
      </c>
      <c r="D55" s="117">
        <f>'[1]Neprofi'!H57</f>
        <v>0</v>
      </c>
      <c r="E55" s="118">
        <f t="shared" si="0"/>
      </c>
      <c r="F55" s="118">
        <f>IF(D55=0,"",ROUND('[1]Neprofi'!I57/D55*100,2))</f>
      </c>
      <c r="G55" s="118">
        <f>IF(D55=0,"",ROUND('[1]Neprofi'!J57/D55*100,2))</f>
      </c>
      <c r="H55" s="116">
        <f>'[1]Neprofi'!R57</f>
        <v>0</v>
      </c>
      <c r="I55" s="119">
        <f>IF(D55=0,"",ROUND('[1]Neprofi'!U57/D55*100,2))</f>
      </c>
      <c r="J55" s="116">
        <f>'[1]Neprofi'!V57</f>
        <v>0</v>
      </c>
      <c r="K55" s="119">
        <f>IF('[1]Neprofi'!U57=0,"",ROUND(J55/'[1]Neprofi'!U57*100,2))</f>
      </c>
      <c r="L55" s="119">
        <f>IF(C55=0,"",ROUND('[1]Neprofi'!EY57/C55*1000,2))</f>
      </c>
      <c r="M55" s="119">
        <f>IF(C55=0,"",ROUND('[1]Neprofi'!T57/C55*1000,2))</f>
      </c>
      <c r="N55" s="118">
        <f t="shared" si="1"/>
      </c>
      <c r="O55" s="117">
        <f>'[1]Neprofi'!AA57</f>
        <v>0</v>
      </c>
      <c r="P55" s="118">
        <f t="shared" si="2"/>
      </c>
      <c r="Q55" s="117">
        <f>'[1]Neprofi'!AB57</f>
        <v>0</v>
      </c>
      <c r="R55" s="118">
        <f t="shared" si="3"/>
      </c>
      <c r="S55" s="117">
        <f>'[1]Neprofi'!AC57</f>
        <v>0</v>
      </c>
      <c r="T55" s="118">
        <f>IF(S55=0,"",ROUND('[1]Neprofi'!AD57/S55*100,2))</f>
      </c>
      <c r="U55" s="118">
        <f>IF(S55=0,"",ROUND('[1]Neprofi'!AI57/S55*100,2))</f>
      </c>
      <c r="V55" s="118">
        <f>IF('[1]Neprofi'!AD57=0,"",ROUND('[1]Neprofi'!AF57/'[1]Neprofi'!AD57*100,2))</f>
      </c>
      <c r="W55" s="118">
        <f>IF('[1]Neprofi'!AD57=0,"",ROUND(SUM('[1]Neprofi'!AG57+'[1]Neprofi'!AH57)/'[1]Neprofi'!AD57*100,2))</f>
      </c>
      <c r="X55" s="118">
        <f t="shared" si="4"/>
      </c>
      <c r="Y55" s="117">
        <f>'[1]Neprofi'!AK57</f>
        <v>0</v>
      </c>
      <c r="Z55" s="118">
        <f t="shared" si="5"/>
      </c>
      <c r="AA55" s="118">
        <f t="shared" si="6"/>
      </c>
      <c r="AB55" s="145">
        <f>IF(Y55=0,"",ROUND('[1]Neprofi'!AZ57/Y55*100,2))</f>
      </c>
      <c r="AC55" s="145">
        <f>IF(Y55=0,"",ROUND('[1]Neprofi'!BA57/Y55*100,2))</f>
      </c>
      <c r="AD55" s="117">
        <f>SUM('[1]Neprofi'!AL57+'[1]Neprofi'!AM57)</f>
        <v>0</v>
      </c>
      <c r="AE55" s="118">
        <f>IF(AD55=0,"",ROUND('[1]Neprofi'!AL57/AD55*100,2))</f>
      </c>
      <c r="AF55" s="117">
        <f>SUM('[1]Neprofi'!AN57+'[1]Neprofi'!AO57)</f>
        <v>0</v>
      </c>
      <c r="AG55" s="118">
        <f t="shared" si="7"/>
      </c>
      <c r="AH55" s="118">
        <f>IF(AF55=0,"",ROUND('[1]Neprofi'!AN57/AF55*100,2))</f>
      </c>
      <c r="AI55" s="117">
        <f>'[1]Neprofi'!AP57</f>
        <v>0</v>
      </c>
      <c r="AJ55" s="118">
        <f t="shared" si="8"/>
      </c>
      <c r="AK55" s="117">
        <f>'[1]Neprofi'!BD57</f>
        <v>0</v>
      </c>
      <c r="AL55" s="117">
        <f>'[1]Neprofi'!BF57</f>
        <v>0</v>
      </c>
      <c r="AM55" s="117">
        <f>'[1]Neprofi'!BL57</f>
        <v>0</v>
      </c>
      <c r="AN55" s="117">
        <f>'[1]Neprofi'!BO57</f>
        <v>0</v>
      </c>
      <c r="AO55" s="117">
        <f>'[1]Neprofi'!BP57</f>
        <v>0</v>
      </c>
      <c r="AP55" s="117">
        <f>'[1]Neprofi'!BQ57</f>
        <v>0</v>
      </c>
      <c r="AQ55" s="117">
        <f>'[1]Neprofi'!BR57</f>
        <v>0</v>
      </c>
      <c r="AR55" s="117">
        <f>SUM('[1]Neprofi'!BT57+'[1]Neprofi'!BV57+'[1]Neprofi'!BX57)</f>
        <v>0</v>
      </c>
      <c r="AS55" s="118">
        <f>IF(C55=0,"",ROUND('[1]Neprofi'!CB57/(C55/1000),2))</f>
      </c>
      <c r="AT55" s="117">
        <f>'[1]Neprofi'!CD57</f>
        <v>0</v>
      </c>
      <c r="AU55" s="118">
        <f t="shared" si="9"/>
      </c>
      <c r="AV55" s="118">
        <f>IF(C55=0,"",ROUND('[1]Neprofi'!CA57/(C55/1000),2))</f>
      </c>
      <c r="AW55" s="117">
        <f>'[1]Neprofi'!CG57</f>
        <v>0</v>
      </c>
      <c r="AX55" s="117">
        <f>'[1]Neprofi'!CI57</f>
        <v>0</v>
      </c>
      <c r="AY55" s="117">
        <f>'[1]Neprofi'!CK57</f>
        <v>0</v>
      </c>
      <c r="AZ55" s="117">
        <f>'[1]Neprofi'!CJ57</f>
        <v>0</v>
      </c>
      <c r="BA55" s="117">
        <f>SUM('[1]Neprofi'!CL57+'[1]Neprofi'!CM57)</f>
        <v>0</v>
      </c>
      <c r="BB55" s="145">
        <f>IF(BA55=0,"",ROUND('[1]Neprofi'!CM57/BA55*100,2))</f>
      </c>
      <c r="BC55" s="117">
        <f>SUM('[1]Neprofi'!CN57+'[1]Neprofi'!CO57)</f>
        <v>0</v>
      </c>
      <c r="BD55" s="117">
        <f>'[1]Neprofi'!CP57</f>
        <v>0</v>
      </c>
      <c r="BE55" s="117">
        <f>'[1]Neprofi'!CQ57</f>
        <v>0</v>
      </c>
      <c r="BF55" s="117">
        <f>SUM('[1]Neprofi'!CR57+'[1]Neprofi'!CS57)</f>
        <v>0</v>
      </c>
      <c r="BG55" s="117">
        <f>'[1]Neprofi'!CT57</f>
        <v>0</v>
      </c>
      <c r="BH55" s="117">
        <f>'[1]Neprofi'!CV57</f>
        <v>0</v>
      </c>
      <c r="BI55" s="121">
        <f>IF(C55=0,"",ROUND('[1]Neprofi'!EX57/C55,2))</f>
      </c>
      <c r="BJ55" s="121">
        <f>IF(Y55=0,"",ROUND('[1]Neprofi'!EX57/Y55,2))</f>
      </c>
      <c r="BK55" s="118">
        <f>IF('[1]Neprofi'!EX57=0,"",ROUND('[1]Neprofi'!EH57/'[1]Neprofi'!EX57*100,2))</f>
      </c>
      <c r="BL55" s="118">
        <f>IF('[1]Neprofi'!EX57=0,"",ROUND('[1]Neprofi'!EI57/'[1]Neprofi'!EX57*100,2))</f>
      </c>
      <c r="BM55" s="147">
        <f>'[1]Neprofi'!CX57</f>
        <v>0</v>
      </c>
      <c r="BN55" s="148">
        <f t="shared" si="10"/>
      </c>
      <c r="BO55" s="148">
        <f t="shared" si="11"/>
      </c>
      <c r="BP55" s="149">
        <f t="shared" si="12"/>
      </c>
    </row>
    <row r="56" spans="1:68" s="138" customFormat="1" ht="12.75">
      <c r="A56" s="392">
        <f>'[1]Neprofi'!A58</f>
        <v>49</v>
      </c>
      <c r="B56" s="144">
        <f>IF('[1]Neprofi'!B58="","",CONCATENATE('[1]Neprofi'!B58))</f>
      </c>
      <c r="C56" s="116">
        <f>'[1]Neprofi'!D58</f>
        <v>0</v>
      </c>
      <c r="D56" s="117">
        <f>'[1]Neprofi'!H58</f>
        <v>0</v>
      </c>
      <c r="E56" s="118">
        <f t="shared" si="0"/>
      </c>
      <c r="F56" s="118">
        <f>IF(D56=0,"",ROUND('[1]Neprofi'!I58/D56*100,2))</f>
      </c>
      <c r="G56" s="118">
        <f>IF(D56=0,"",ROUND('[1]Neprofi'!J58/D56*100,2))</f>
      </c>
      <c r="H56" s="116">
        <f>'[1]Neprofi'!R58</f>
        <v>0</v>
      </c>
      <c r="I56" s="119">
        <f>IF(D56=0,"",ROUND('[1]Neprofi'!U58/D56*100,2))</f>
      </c>
      <c r="J56" s="116">
        <f>'[1]Neprofi'!V58</f>
        <v>0</v>
      </c>
      <c r="K56" s="119">
        <f>IF('[1]Neprofi'!U58=0,"",ROUND(J56/'[1]Neprofi'!U58*100,2))</f>
      </c>
      <c r="L56" s="119">
        <f>IF(C56=0,"",ROUND('[1]Neprofi'!EY58/C56*1000,2))</f>
      </c>
      <c r="M56" s="119">
        <f>IF(C56=0,"",ROUND('[1]Neprofi'!T58/C56*1000,2))</f>
      </c>
      <c r="N56" s="118">
        <f t="shared" si="1"/>
      </c>
      <c r="O56" s="117">
        <f>'[1]Neprofi'!AA58</f>
        <v>0</v>
      </c>
      <c r="P56" s="118">
        <f t="shared" si="2"/>
      </c>
      <c r="Q56" s="117">
        <f>'[1]Neprofi'!AB58</f>
        <v>0</v>
      </c>
      <c r="R56" s="118">
        <f t="shared" si="3"/>
      </c>
      <c r="S56" s="117">
        <f>'[1]Neprofi'!AC58</f>
        <v>0</v>
      </c>
      <c r="T56" s="118">
        <f>IF(S56=0,"",ROUND('[1]Neprofi'!AD58/S56*100,2))</f>
      </c>
      <c r="U56" s="118">
        <f>IF(S56=0,"",ROUND('[1]Neprofi'!AI58/S56*100,2))</f>
      </c>
      <c r="V56" s="118">
        <f>IF('[1]Neprofi'!AD58=0,"",ROUND('[1]Neprofi'!AF58/'[1]Neprofi'!AD58*100,2))</f>
      </c>
      <c r="W56" s="118">
        <f>IF('[1]Neprofi'!AD58=0,"",ROUND(SUM('[1]Neprofi'!AG58+'[1]Neprofi'!AH58)/'[1]Neprofi'!AD58*100,2))</f>
      </c>
      <c r="X56" s="118">
        <f t="shared" si="4"/>
      </c>
      <c r="Y56" s="117">
        <f>'[1]Neprofi'!AK58</f>
        <v>0</v>
      </c>
      <c r="Z56" s="118">
        <f t="shared" si="5"/>
      </c>
      <c r="AA56" s="118">
        <f t="shared" si="6"/>
      </c>
      <c r="AB56" s="145">
        <f>IF(Y56=0,"",ROUND('[1]Neprofi'!AZ58/Y56*100,2))</f>
      </c>
      <c r="AC56" s="145">
        <f>IF(Y56=0,"",ROUND('[1]Neprofi'!BA58/Y56*100,2))</f>
      </c>
      <c r="AD56" s="117">
        <f>SUM('[1]Neprofi'!AL58+'[1]Neprofi'!AM58)</f>
        <v>0</v>
      </c>
      <c r="AE56" s="118">
        <f>IF(AD56=0,"",ROUND('[1]Neprofi'!AL58/AD56*100,2))</f>
      </c>
      <c r="AF56" s="117">
        <f>SUM('[1]Neprofi'!AN58+'[1]Neprofi'!AO58)</f>
        <v>0</v>
      </c>
      <c r="AG56" s="118">
        <f t="shared" si="7"/>
      </c>
      <c r="AH56" s="118">
        <f>IF(AF56=0,"",ROUND('[1]Neprofi'!AN58/AF56*100,2))</f>
      </c>
      <c r="AI56" s="117">
        <f>'[1]Neprofi'!AP58</f>
        <v>0</v>
      </c>
      <c r="AJ56" s="118">
        <f t="shared" si="8"/>
      </c>
      <c r="AK56" s="117">
        <f>'[1]Neprofi'!BD58</f>
        <v>0</v>
      </c>
      <c r="AL56" s="117">
        <f>'[1]Neprofi'!BF58</f>
        <v>0</v>
      </c>
      <c r="AM56" s="117">
        <f>'[1]Neprofi'!BL58</f>
        <v>0</v>
      </c>
      <c r="AN56" s="117">
        <f>'[1]Neprofi'!BO58</f>
        <v>0</v>
      </c>
      <c r="AO56" s="117">
        <f>'[1]Neprofi'!BP58</f>
        <v>0</v>
      </c>
      <c r="AP56" s="117">
        <f>'[1]Neprofi'!BQ58</f>
        <v>0</v>
      </c>
      <c r="AQ56" s="117">
        <f>'[1]Neprofi'!BR58</f>
        <v>0</v>
      </c>
      <c r="AR56" s="117">
        <f>SUM('[1]Neprofi'!BT58+'[1]Neprofi'!BV58+'[1]Neprofi'!BX58)</f>
        <v>0</v>
      </c>
      <c r="AS56" s="118">
        <f>IF(C56=0,"",ROUND('[1]Neprofi'!CB58/(C56/1000),2))</f>
      </c>
      <c r="AT56" s="117">
        <f>'[1]Neprofi'!CD58</f>
        <v>0</v>
      </c>
      <c r="AU56" s="118">
        <f t="shared" si="9"/>
      </c>
      <c r="AV56" s="118">
        <f>IF(C56=0,"",ROUND('[1]Neprofi'!CA58/(C56/1000),2))</f>
      </c>
      <c r="AW56" s="117">
        <f>'[1]Neprofi'!CG58</f>
        <v>0</v>
      </c>
      <c r="AX56" s="117">
        <f>'[1]Neprofi'!CI58</f>
        <v>0</v>
      </c>
      <c r="AY56" s="117">
        <f>'[1]Neprofi'!CK58</f>
        <v>0</v>
      </c>
      <c r="AZ56" s="117">
        <f>'[1]Neprofi'!CJ58</f>
        <v>0</v>
      </c>
      <c r="BA56" s="117">
        <f>SUM('[1]Neprofi'!CL58+'[1]Neprofi'!CM58)</f>
        <v>0</v>
      </c>
      <c r="BB56" s="145">
        <f>IF(BA56=0,"",ROUND('[1]Neprofi'!CM58/BA56*100,2))</f>
      </c>
      <c r="BC56" s="117">
        <f>SUM('[1]Neprofi'!CN58+'[1]Neprofi'!CO58)</f>
        <v>0</v>
      </c>
      <c r="BD56" s="117">
        <f>'[1]Neprofi'!CP58</f>
        <v>0</v>
      </c>
      <c r="BE56" s="117">
        <f>'[1]Neprofi'!CQ58</f>
        <v>0</v>
      </c>
      <c r="BF56" s="117">
        <f>SUM('[1]Neprofi'!CR58+'[1]Neprofi'!CS58)</f>
        <v>0</v>
      </c>
      <c r="BG56" s="117">
        <f>'[1]Neprofi'!CT58</f>
        <v>0</v>
      </c>
      <c r="BH56" s="117">
        <f>'[1]Neprofi'!CV58</f>
        <v>0</v>
      </c>
      <c r="BI56" s="121">
        <f>IF(C56=0,"",ROUND('[1]Neprofi'!EX58/C56,2))</f>
      </c>
      <c r="BJ56" s="121">
        <f>IF(Y56=0,"",ROUND('[1]Neprofi'!EX58/Y56,2))</f>
      </c>
      <c r="BK56" s="118">
        <f>IF('[1]Neprofi'!EX58=0,"",ROUND('[1]Neprofi'!EH58/'[1]Neprofi'!EX58*100,2))</f>
      </c>
      <c r="BL56" s="118">
        <f>IF('[1]Neprofi'!EX58=0,"",ROUND('[1]Neprofi'!EI58/'[1]Neprofi'!EX58*100,2))</f>
      </c>
      <c r="BM56" s="147">
        <f>'[1]Neprofi'!CX58</f>
        <v>0</v>
      </c>
      <c r="BN56" s="148">
        <f t="shared" si="10"/>
      </c>
      <c r="BO56" s="148">
        <f t="shared" si="11"/>
      </c>
      <c r="BP56" s="149">
        <f t="shared" si="12"/>
      </c>
    </row>
    <row r="57" spans="1:68" s="138" customFormat="1" ht="12.75">
      <c r="A57" s="392">
        <f>'[1]Neprofi'!A59</f>
        <v>50</v>
      </c>
      <c r="B57" s="144">
        <f>IF('[1]Neprofi'!B59="","",CONCATENATE('[1]Neprofi'!B59))</f>
      </c>
      <c r="C57" s="116">
        <f>'[1]Neprofi'!D59</f>
        <v>0</v>
      </c>
      <c r="D57" s="117">
        <f>'[1]Neprofi'!H59</f>
        <v>0</v>
      </c>
      <c r="E57" s="118">
        <f t="shared" si="0"/>
      </c>
      <c r="F57" s="118">
        <f>IF(D57=0,"",ROUND('[1]Neprofi'!I59/D57*100,2))</f>
      </c>
      <c r="G57" s="118">
        <f>IF(D57=0,"",ROUND('[1]Neprofi'!J59/D57*100,2))</f>
      </c>
      <c r="H57" s="116">
        <f>'[1]Neprofi'!R59</f>
        <v>0</v>
      </c>
      <c r="I57" s="119">
        <f>IF(D57=0,"",ROUND('[1]Neprofi'!U59/D57*100,2))</f>
      </c>
      <c r="J57" s="116">
        <f>'[1]Neprofi'!V59</f>
        <v>0</v>
      </c>
      <c r="K57" s="119">
        <f>IF('[1]Neprofi'!U59=0,"",ROUND(J57/'[1]Neprofi'!U59*100,2))</f>
      </c>
      <c r="L57" s="119">
        <f>IF(C57=0,"",ROUND('[1]Neprofi'!EY59/C57*1000,2))</f>
      </c>
      <c r="M57" s="119">
        <f>IF(C57=0,"",ROUND('[1]Neprofi'!T59/C57*1000,2))</f>
      </c>
      <c r="N57" s="118">
        <f t="shared" si="1"/>
      </c>
      <c r="O57" s="117">
        <f>'[1]Neprofi'!AA59</f>
        <v>0</v>
      </c>
      <c r="P57" s="118">
        <f t="shared" si="2"/>
      </c>
      <c r="Q57" s="117">
        <f>'[1]Neprofi'!AB59</f>
        <v>0</v>
      </c>
      <c r="R57" s="118">
        <f t="shared" si="3"/>
      </c>
      <c r="S57" s="117">
        <f>'[1]Neprofi'!AC59</f>
        <v>0</v>
      </c>
      <c r="T57" s="118">
        <f>IF(S57=0,"",ROUND('[1]Neprofi'!AD59/S57*100,2))</f>
      </c>
      <c r="U57" s="118">
        <f>IF(S57=0,"",ROUND('[1]Neprofi'!AI59/S57*100,2))</f>
      </c>
      <c r="V57" s="118">
        <f>IF('[1]Neprofi'!AD59=0,"",ROUND('[1]Neprofi'!AF59/'[1]Neprofi'!AD59*100,2))</f>
      </c>
      <c r="W57" s="118">
        <f>IF('[1]Neprofi'!AD59=0,"",ROUND(SUM('[1]Neprofi'!AG59+'[1]Neprofi'!AH59)/'[1]Neprofi'!AD59*100,2))</f>
      </c>
      <c r="X57" s="118">
        <f t="shared" si="4"/>
      </c>
      <c r="Y57" s="117">
        <f>'[1]Neprofi'!AK59</f>
        <v>0</v>
      </c>
      <c r="Z57" s="118">
        <f t="shared" si="5"/>
      </c>
      <c r="AA57" s="118">
        <f t="shared" si="6"/>
      </c>
      <c r="AB57" s="145">
        <f>IF(Y57=0,"",ROUND('[1]Neprofi'!AZ59/Y57*100,2))</f>
      </c>
      <c r="AC57" s="145">
        <f>IF(Y57=0,"",ROUND('[1]Neprofi'!BA59/Y57*100,2))</f>
      </c>
      <c r="AD57" s="117">
        <f>SUM('[1]Neprofi'!AL59+'[1]Neprofi'!AM59)</f>
        <v>0</v>
      </c>
      <c r="AE57" s="118">
        <f>IF(AD57=0,"",ROUND('[1]Neprofi'!AL59/AD57*100,2))</f>
      </c>
      <c r="AF57" s="117">
        <f>SUM('[1]Neprofi'!AN59+'[1]Neprofi'!AO59)</f>
        <v>0</v>
      </c>
      <c r="AG57" s="118">
        <f t="shared" si="7"/>
      </c>
      <c r="AH57" s="118">
        <f>IF(AF57=0,"",ROUND('[1]Neprofi'!AN59/AF57*100,2))</f>
      </c>
      <c r="AI57" s="117">
        <f>'[1]Neprofi'!AP59</f>
        <v>0</v>
      </c>
      <c r="AJ57" s="118">
        <f t="shared" si="8"/>
      </c>
      <c r="AK57" s="117">
        <f>'[1]Neprofi'!BD59</f>
        <v>0</v>
      </c>
      <c r="AL57" s="117">
        <f>'[1]Neprofi'!BF59</f>
        <v>0</v>
      </c>
      <c r="AM57" s="117">
        <f>'[1]Neprofi'!BL59</f>
        <v>0</v>
      </c>
      <c r="AN57" s="117">
        <f>'[1]Neprofi'!BO59</f>
        <v>0</v>
      </c>
      <c r="AO57" s="117">
        <f>'[1]Neprofi'!BP59</f>
        <v>0</v>
      </c>
      <c r="AP57" s="117">
        <f>'[1]Neprofi'!BQ59</f>
        <v>0</v>
      </c>
      <c r="AQ57" s="117">
        <f>'[1]Neprofi'!BR59</f>
        <v>0</v>
      </c>
      <c r="AR57" s="117">
        <f>SUM('[1]Neprofi'!BT59+'[1]Neprofi'!BV59+'[1]Neprofi'!BX59)</f>
        <v>0</v>
      </c>
      <c r="AS57" s="118">
        <f>IF(C57=0,"",ROUND('[1]Neprofi'!CB59/(C57/1000),2))</f>
      </c>
      <c r="AT57" s="117">
        <f>'[1]Neprofi'!CD59</f>
        <v>0</v>
      </c>
      <c r="AU57" s="118">
        <f t="shared" si="9"/>
      </c>
      <c r="AV57" s="118">
        <f>IF(C57=0,"",ROUND('[1]Neprofi'!CA59/(C57/1000),2))</f>
      </c>
      <c r="AW57" s="117">
        <f>'[1]Neprofi'!CG59</f>
        <v>0</v>
      </c>
      <c r="AX57" s="117">
        <f>'[1]Neprofi'!CI59</f>
        <v>0</v>
      </c>
      <c r="AY57" s="117">
        <f>'[1]Neprofi'!CK59</f>
        <v>0</v>
      </c>
      <c r="AZ57" s="117">
        <f>'[1]Neprofi'!CJ59</f>
        <v>0</v>
      </c>
      <c r="BA57" s="117">
        <f>SUM('[1]Neprofi'!CL59+'[1]Neprofi'!CM59)</f>
        <v>0</v>
      </c>
      <c r="BB57" s="145">
        <f>IF(BA57=0,"",ROUND('[1]Neprofi'!CM59/BA57*100,2))</f>
      </c>
      <c r="BC57" s="117">
        <f>SUM('[1]Neprofi'!CN59+'[1]Neprofi'!CO59)</f>
        <v>0</v>
      </c>
      <c r="BD57" s="117">
        <f>'[1]Neprofi'!CP59</f>
        <v>0</v>
      </c>
      <c r="BE57" s="117">
        <f>'[1]Neprofi'!CQ59</f>
        <v>0</v>
      </c>
      <c r="BF57" s="117">
        <f>SUM('[1]Neprofi'!CR59+'[1]Neprofi'!CS59)</f>
        <v>0</v>
      </c>
      <c r="BG57" s="117">
        <f>'[1]Neprofi'!CT59</f>
        <v>0</v>
      </c>
      <c r="BH57" s="117">
        <f>'[1]Neprofi'!CV59</f>
        <v>0</v>
      </c>
      <c r="BI57" s="121">
        <f>IF(C57=0,"",ROUND('[1]Neprofi'!EX59/C57,2))</f>
      </c>
      <c r="BJ57" s="121">
        <f>IF(Y57=0,"",ROUND('[1]Neprofi'!EX59/Y57,2))</f>
      </c>
      <c r="BK57" s="118">
        <f>IF('[1]Neprofi'!EX59=0,"",ROUND('[1]Neprofi'!EH59/'[1]Neprofi'!EX59*100,2))</f>
      </c>
      <c r="BL57" s="118">
        <f>IF('[1]Neprofi'!EX59=0,"",ROUND('[1]Neprofi'!EI59/'[1]Neprofi'!EX59*100,2))</f>
      </c>
      <c r="BM57" s="147">
        <f>'[1]Neprofi'!CX59</f>
        <v>0</v>
      </c>
      <c r="BN57" s="148">
        <f t="shared" si="10"/>
      </c>
      <c r="BO57" s="148">
        <f t="shared" si="11"/>
      </c>
      <c r="BP57" s="149">
        <f t="shared" si="12"/>
      </c>
    </row>
    <row r="58" spans="1:68" s="138" customFormat="1" ht="12.75">
      <c r="A58" s="392">
        <f>'[1]Neprofi'!A60</f>
        <v>51</v>
      </c>
      <c r="B58" s="144">
        <f>IF('[1]Neprofi'!B60="","",CONCATENATE('[1]Neprofi'!B60))</f>
      </c>
      <c r="C58" s="116">
        <f>'[1]Neprofi'!D60</f>
        <v>0</v>
      </c>
      <c r="D58" s="117">
        <f>'[1]Neprofi'!H60</f>
        <v>0</v>
      </c>
      <c r="E58" s="118">
        <f t="shared" si="0"/>
      </c>
      <c r="F58" s="118">
        <f>IF(D58=0,"",ROUND('[1]Neprofi'!I60/D58*100,2))</f>
      </c>
      <c r="G58" s="118">
        <f>IF(D58=0,"",ROUND('[1]Neprofi'!J60/D58*100,2))</f>
      </c>
      <c r="H58" s="116">
        <f>'[1]Neprofi'!R60</f>
        <v>0</v>
      </c>
      <c r="I58" s="119">
        <f>IF(D58=0,"",ROUND('[1]Neprofi'!U60/D58*100,2))</f>
      </c>
      <c r="J58" s="116">
        <f>'[1]Neprofi'!V60</f>
        <v>0</v>
      </c>
      <c r="K58" s="119">
        <f>IF('[1]Neprofi'!U60=0,"",ROUND(J58/'[1]Neprofi'!U60*100,2))</f>
      </c>
      <c r="L58" s="119">
        <f>IF(C58=0,"",ROUND('[1]Neprofi'!EY60/C58*1000,2))</f>
      </c>
      <c r="M58" s="119">
        <f>IF(C58=0,"",ROUND('[1]Neprofi'!T60/C58*1000,2))</f>
      </c>
      <c r="N58" s="118">
        <f t="shared" si="1"/>
      </c>
      <c r="O58" s="117">
        <f>'[1]Neprofi'!AA60</f>
        <v>0</v>
      </c>
      <c r="P58" s="118">
        <f t="shared" si="2"/>
      </c>
      <c r="Q58" s="117">
        <f>'[1]Neprofi'!AB60</f>
        <v>0</v>
      </c>
      <c r="R58" s="118">
        <f t="shared" si="3"/>
      </c>
      <c r="S58" s="117">
        <f>'[1]Neprofi'!AC60</f>
        <v>0</v>
      </c>
      <c r="T58" s="118">
        <f>IF(S58=0,"",ROUND('[1]Neprofi'!AD60/S58*100,2))</f>
      </c>
      <c r="U58" s="118">
        <f>IF(S58=0,"",ROUND('[1]Neprofi'!AI60/S58*100,2))</f>
      </c>
      <c r="V58" s="118">
        <f>IF('[1]Neprofi'!AD60=0,"",ROUND('[1]Neprofi'!AF60/'[1]Neprofi'!AD60*100,2))</f>
      </c>
      <c r="W58" s="118">
        <f>IF('[1]Neprofi'!AD60=0,"",ROUND(SUM('[1]Neprofi'!AG60+'[1]Neprofi'!AH60)/'[1]Neprofi'!AD60*100,2))</f>
      </c>
      <c r="X58" s="118">
        <f t="shared" si="4"/>
      </c>
      <c r="Y58" s="117">
        <f>'[1]Neprofi'!AK60</f>
        <v>0</v>
      </c>
      <c r="Z58" s="118">
        <f t="shared" si="5"/>
      </c>
      <c r="AA58" s="118">
        <f t="shared" si="6"/>
      </c>
      <c r="AB58" s="145">
        <f>IF(Y58=0,"",ROUND('[1]Neprofi'!AZ60/Y58*100,2))</f>
      </c>
      <c r="AC58" s="145">
        <f>IF(Y58=0,"",ROUND('[1]Neprofi'!BA60/Y58*100,2))</f>
      </c>
      <c r="AD58" s="117">
        <f>SUM('[1]Neprofi'!AL60+'[1]Neprofi'!AM60)</f>
        <v>0</v>
      </c>
      <c r="AE58" s="118">
        <f>IF(AD58=0,"",ROUND('[1]Neprofi'!AL60/AD58*100,2))</f>
      </c>
      <c r="AF58" s="117">
        <f>SUM('[1]Neprofi'!AN60+'[1]Neprofi'!AO60)</f>
        <v>0</v>
      </c>
      <c r="AG58" s="118">
        <f t="shared" si="7"/>
      </c>
      <c r="AH58" s="118">
        <f>IF(AF58=0,"",ROUND('[1]Neprofi'!AN60/AF58*100,2))</f>
      </c>
      <c r="AI58" s="117">
        <f>'[1]Neprofi'!AP60</f>
        <v>0</v>
      </c>
      <c r="AJ58" s="118">
        <f t="shared" si="8"/>
      </c>
      <c r="AK58" s="117">
        <f>'[1]Neprofi'!BD60</f>
        <v>0</v>
      </c>
      <c r="AL58" s="117">
        <f>'[1]Neprofi'!BF60</f>
        <v>0</v>
      </c>
      <c r="AM58" s="117">
        <f>'[1]Neprofi'!BL60</f>
        <v>0</v>
      </c>
      <c r="AN58" s="117">
        <f>'[1]Neprofi'!BO60</f>
        <v>0</v>
      </c>
      <c r="AO58" s="117">
        <f>'[1]Neprofi'!BP60</f>
        <v>0</v>
      </c>
      <c r="AP58" s="117">
        <f>'[1]Neprofi'!BQ60</f>
        <v>0</v>
      </c>
      <c r="AQ58" s="117">
        <f>'[1]Neprofi'!BR60</f>
        <v>0</v>
      </c>
      <c r="AR58" s="117">
        <f>SUM('[1]Neprofi'!BT60+'[1]Neprofi'!BV60+'[1]Neprofi'!BX60)</f>
        <v>0</v>
      </c>
      <c r="AS58" s="118">
        <f>IF(C58=0,"",ROUND('[1]Neprofi'!CB60/(C58/1000),2))</f>
      </c>
      <c r="AT58" s="117">
        <f>'[1]Neprofi'!CD60</f>
        <v>0</v>
      </c>
      <c r="AU58" s="118">
        <f t="shared" si="9"/>
      </c>
      <c r="AV58" s="118">
        <f>IF(C58=0,"",ROUND('[1]Neprofi'!CA60/(C58/1000),2))</f>
      </c>
      <c r="AW58" s="117">
        <f>'[1]Neprofi'!CG60</f>
        <v>0</v>
      </c>
      <c r="AX58" s="117">
        <f>'[1]Neprofi'!CI60</f>
        <v>0</v>
      </c>
      <c r="AY58" s="117">
        <f>'[1]Neprofi'!CK60</f>
        <v>0</v>
      </c>
      <c r="AZ58" s="117">
        <f>'[1]Neprofi'!CJ60</f>
        <v>0</v>
      </c>
      <c r="BA58" s="117">
        <f>SUM('[1]Neprofi'!CL60+'[1]Neprofi'!CM60)</f>
        <v>0</v>
      </c>
      <c r="BB58" s="145">
        <f>IF(BA58=0,"",ROUND('[1]Neprofi'!CM60/BA58*100,2))</f>
      </c>
      <c r="BC58" s="117">
        <f>SUM('[1]Neprofi'!CN60+'[1]Neprofi'!CO60)</f>
        <v>0</v>
      </c>
      <c r="BD58" s="117">
        <f>'[1]Neprofi'!CP60</f>
        <v>0</v>
      </c>
      <c r="BE58" s="117">
        <f>'[1]Neprofi'!CQ60</f>
        <v>0</v>
      </c>
      <c r="BF58" s="117">
        <f>SUM('[1]Neprofi'!CR60+'[1]Neprofi'!CS60)</f>
        <v>0</v>
      </c>
      <c r="BG58" s="117">
        <f>'[1]Neprofi'!CT60</f>
        <v>0</v>
      </c>
      <c r="BH58" s="117">
        <f>'[1]Neprofi'!CV60</f>
        <v>0</v>
      </c>
      <c r="BI58" s="121">
        <f>IF(C58=0,"",ROUND('[1]Neprofi'!EX60/C58,2))</f>
      </c>
      <c r="BJ58" s="121">
        <f>IF(Y58=0,"",ROUND('[1]Neprofi'!EX60/Y58,2))</f>
      </c>
      <c r="BK58" s="118">
        <f>IF('[1]Neprofi'!EX60=0,"",ROUND('[1]Neprofi'!EH60/'[1]Neprofi'!EX60*100,2))</f>
      </c>
      <c r="BL58" s="118">
        <f>IF('[1]Neprofi'!EX60=0,"",ROUND('[1]Neprofi'!EI60/'[1]Neprofi'!EX60*100,2))</f>
      </c>
      <c r="BM58" s="147">
        <f>'[1]Neprofi'!CX60</f>
        <v>0</v>
      </c>
      <c r="BN58" s="148">
        <f t="shared" si="10"/>
      </c>
      <c r="BO58" s="148">
        <f t="shared" si="11"/>
      </c>
      <c r="BP58" s="149">
        <f t="shared" si="12"/>
      </c>
    </row>
    <row r="59" spans="1:68" s="138" customFormat="1" ht="12.75">
      <c r="A59" s="392">
        <f>'[1]Neprofi'!A61</f>
        <v>52</v>
      </c>
      <c r="B59" s="144">
        <f>IF('[1]Neprofi'!B61="","",CONCATENATE('[1]Neprofi'!B61))</f>
      </c>
      <c r="C59" s="116">
        <f>'[1]Neprofi'!D61</f>
        <v>0</v>
      </c>
      <c r="D59" s="117">
        <f>'[1]Neprofi'!H61</f>
        <v>0</v>
      </c>
      <c r="E59" s="118">
        <f t="shared" si="0"/>
      </c>
      <c r="F59" s="118">
        <f>IF(D59=0,"",ROUND('[1]Neprofi'!I61/D59*100,2))</f>
      </c>
      <c r="G59" s="118">
        <f>IF(D59=0,"",ROUND('[1]Neprofi'!J61/D59*100,2))</f>
      </c>
      <c r="H59" s="116">
        <f>'[1]Neprofi'!R61</f>
        <v>0</v>
      </c>
      <c r="I59" s="119">
        <f>IF(D59=0,"",ROUND('[1]Neprofi'!U61/D59*100,2))</f>
      </c>
      <c r="J59" s="116">
        <f>'[1]Neprofi'!V61</f>
        <v>0</v>
      </c>
      <c r="K59" s="119">
        <f>IF('[1]Neprofi'!U61=0,"",ROUND(J59/'[1]Neprofi'!U61*100,2))</f>
      </c>
      <c r="L59" s="119">
        <f>IF(C59=0,"",ROUND('[1]Neprofi'!EY61/C59*1000,2))</f>
      </c>
      <c r="M59" s="119">
        <f>IF(C59=0,"",ROUND('[1]Neprofi'!T61/C59*1000,2))</f>
      </c>
      <c r="N59" s="118">
        <f t="shared" si="1"/>
      </c>
      <c r="O59" s="117">
        <f>'[1]Neprofi'!AA61</f>
        <v>0</v>
      </c>
      <c r="P59" s="118">
        <f t="shared" si="2"/>
      </c>
      <c r="Q59" s="117">
        <f>'[1]Neprofi'!AB61</f>
        <v>0</v>
      </c>
      <c r="R59" s="118">
        <f t="shared" si="3"/>
      </c>
      <c r="S59" s="117">
        <f>'[1]Neprofi'!AC61</f>
        <v>0</v>
      </c>
      <c r="T59" s="118">
        <f>IF(S59=0,"",ROUND('[1]Neprofi'!AD61/S59*100,2))</f>
      </c>
      <c r="U59" s="118">
        <f>IF(S59=0,"",ROUND('[1]Neprofi'!AI61/S59*100,2))</f>
      </c>
      <c r="V59" s="118">
        <f>IF('[1]Neprofi'!AD61=0,"",ROUND('[1]Neprofi'!AF61/'[1]Neprofi'!AD61*100,2))</f>
      </c>
      <c r="W59" s="118">
        <f>IF('[1]Neprofi'!AD61=0,"",ROUND(SUM('[1]Neprofi'!AG61+'[1]Neprofi'!AH61)/'[1]Neprofi'!AD61*100,2))</f>
      </c>
      <c r="X59" s="118">
        <f t="shared" si="4"/>
      </c>
      <c r="Y59" s="117">
        <f>'[1]Neprofi'!AK61</f>
        <v>0</v>
      </c>
      <c r="Z59" s="118">
        <f t="shared" si="5"/>
      </c>
      <c r="AA59" s="118">
        <f t="shared" si="6"/>
      </c>
      <c r="AB59" s="145">
        <f>IF(Y59=0,"",ROUND('[1]Neprofi'!AZ61/Y59*100,2))</f>
      </c>
      <c r="AC59" s="145">
        <f>IF(Y59=0,"",ROUND('[1]Neprofi'!BA61/Y59*100,2))</f>
      </c>
      <c r="AD59" s="117">
        <f>SUM('[1]Neprofi'!AL61+'[1]Neprofi'!AM61)</f>
        <v>0</v>
      </c>
      <c r="AE59" s="118">
        <f>IF(AD59=0,"",ROUND('[1]Neprofi'!AL61/AD59*100,2))</f>
      </c>
      <c r="AF59" s="117">
        <f>SUM('[1]Neprofi'!AN61+'[1]Neprofi'!AO61)</f>
        <v>0</v>
      </c>
      <c r="AG59" s="118">
        <f t="shared" si="7"/>
      </c>
      <c r="AH59" s="118">
        <f>IF(AF59=0,"",ROUND('[1]Neprofi'!AN61/AF59*100,2))</f>
      </c>
      <c r="AI59" s="117">
        <f>'[1]Neprofi'!AP61</f>
        <v>0</v>
      </c>
      <c r="AJ59" s="118">
        <f t="shared" si="8"/>
      </c>
      <c r="AK59" s="117">
        <f>'[1]Neprofi'!BD61</f>
        <v>0</v>
      </c>
      <c r="AL59" s="117">
        <f>'[1]Neprofi'!BF61</f>
        <v>0</v>
      </c>
      <c r="AM59" s="117">
        <f>'[1]Neprofi'!BL61</f>
        <v>0</v>
      </c>
      <c r="AN59" s="117">
        <f>'[1]Neprofi'!BO61</f>
        <v>0</v>
      </c>
      <c r="AO59" s="117">
        <f>'[1]Neprofi'!BP61</f>
        <v>0</v>
      </c>
      <c r="AP59" s="117">
        <f>'[1]Neprofi'!BQ61</f>
        <v>0</v>
      </c>
      <c r="AQ59" s="117">
        <f>'[1]Neprofi'!BR61</f>
        <v>0</v>
      </c>
      <c r="AR59" s="117">
        <f>SUM('[1]Neprofi'!BT61+'[1]Neprofi'!BV61+'[1]Neprofi'!BX61)</f>
        <v>0</v>
      </c>
      <c r="AS59" s="118">
        <f>IF(C59=0,"",ROUND('[1]Neprofi'!CB61/(C59/1000),2))</f>
      </c>
      <c r="AT59" s="117">
        <f>'[1]Neprofi'!CD61</f>
        <v>0</v>
      </c>
      <c r="AU59" s="118">
        <f t="shared" si="9"/>
      </c>
      <c r="AV59" s="118">
        <f>IF(C59=0,"",ROUND('[1]Neprofi'!CA61/(C59/1000),2))</f>
      </c>
      <c r="AW59" s="117">
        <f>'[1]Neprofi'!CG61</f>
        <v>0</v>
      </c>
      <c r="AX59" s="117">
        <f>'[1]Neprofi'!CI61</f>
        <v>0</v>
      </c>
      <c r="AY59" s="117">
        <f>'[1]Neprofi'!CK61</f>
        <v>0</v>
      </c>
      <c r="AZ59" s="117">
        <f>'[1]Neprofi'!CJ61</f>
        <v>0</v>
      </c>
      <c r="BA59" s="117">
        <f>SUM('[1]Neprofi'!CL61+'[1]Neprofi'!CM61)</f>
        <v>0</v>
      </c>
      <c r="BB59" s="145">
        <f>IF(BA59=0,"",ROUND('[1]Neprofi'!CM61/BA59*100,2))</f>
      </c>
      <c r="BC59" s="117">
        <f>SUM('[1]Neprofi'!CN61+'[1]Neprofi'!CO61)</f>
        <v>0</v>
      </c>
      <c r="BD59" s="117">
        <f>'[1]Neprofi'!CP61</f>
        <v>0</v>
      </c>
      <c r="BE59" s="117">
        <f>'[1]Neprofi'!CQ61</f>
        <v>0</v>
      </c>
      <c r="BF59" s="117">
        <f>SUM('[1]Neprofi'!CR61+'[1]Neprofi'!CS61)</f>
        <v>0</v>
      </c>
      <c r="BG59" s="117">
        <f>'[1]Neprofi'!CT61</f>
        <v>0</v>
      </c>
      <c r="BH59" s="117">
        <f>'[1]Neprofi'!CV61</f>
        <v>0</v>
      </c>
      <c r="BI59" s="121">
        <f>IF(C59=0,"",ROUND('[1]Neprofi'!EX61/C59,2))</f>
      </c>
      <c r="BJ59" s="121">
        <f>IF(Y59=0,"",ROUND('[1]Neprofi'!EX61/Y59,2))</f>
      </c>
      <c r="BK59" s="118">
        <f>IF('[1]Neprofi'!EX61=0,"",ROUND('[1]Neprofi'!EH61/'[1]Neprofi'!EX61*100,2))</f>
      </c>
      <c r="BL59" s="118">
        <f>IF('[1]Neprofi'!EX61=0,"",ROUND('[1]Neprofi'!EI61/'[1]Neprofi'!EX61*100,2))</f>
      </c>
      <c r="BM59" s="147">
        <f>'[1]Neprofi'!CX61</f>
        <v>0</v>
      </c>
      <c r="BN59" s="148">
        <f t="shared" si="10"/>
      </c>
      <c r="BO59" s="148">
        <f t="shared" si="11"/>
      </c>
      <c r="BP59" s="149">
        <f t="shared" si="12"/>
      </c>
    </row>
    <row r="60" spans="1:68" s="138" customFormat="1" ht="12.75">
      <c r="A60" s="392">
        <f>'[1]Neprofi'!A62</f>
        <v>53</v>
      </c>
      <c r="B60" s="144">
        <f>IF('[1]Neprofi'!B62="","",CONCATENATE('[1]Neprofi'!B62))</f>
      </c>
      <c r="C60" s="116">
        <f>'[1]Neprofi'!D62</f>
        <v>0</v>
      </c>
      <c r="D60" s="117">
        <f>'[1]Neprofi'!H62</f>
        <v>0</v>
      </c>
      <c r="E60" s="118">
        <f t="shared" si="0"/>
      </c>
      <c r="F60" s="118">
        <f>IF(D60=0,"",ROUND('[1]Neprofi'!I62/D60*100,2))</f>
      </c>
      <c r="G60" s="118">
        <f>IF(D60=0,"",ROUND('[1]Neprofi'!J62/D60*100,2))</f>
      </c>
      <c r="H60" s="116">
        <f>'[1]Neprofi'!R62</f>
        <v>0</v>
      </c>
      <c r="I60" s="119">
        <f>IF(D60=0,"",ROUND('[1]Neprofi'!U62/D60*100,2))</f>
      </c>
      <c r="J60" s="116">
        <f>'[1]Neprofi'!V62</f>
        <v>0</v>
      </c>
      <c r="K60" s="119">
        <f>IF('[1]Neprofi'!U62=0,"",ROUND(J60/'[1]Neprofi'!U62*100,2))</f>
      </c>
      <c r="L60" s="119">
        <f>IF(C60=0,"",ROUND('[1]Neprofi'!EY62/C60*1000,2))</f>
      </c>
      <c r="M60" s="119">
        <f>IF(C60=0,"",ROUND('[1]Neprofi'!T62/C60*1000,2))</f>
      </c>
      <c r="N60" s="118">
        <f t="shared" si="1"/>
      </c>
      <c r="O60" s="117">
        <f>'[1]Neprofi'!AA62</f>
        <v>0</v>
      </c>
      <c r="P60" s="118">
        <f t="shared" si="2"/>
      </c>
      <c r="Q60" s="117">
        <f>'[1]Neprofi'!AB62</f>
        <v>0</v>
      </c>
      <c r="R60" s="118">
        <f t="shared" si="3"/>
      </c>
      <c r="S60" s="117">
        <f>'[1]Neprofi'!AC62</f>
        <v>0</v>
      </c>
      <c r="T60" s="118">
        <f>IF(S60=0,"",ROUND('[1]Neprofi'!AD62/S60*100,2))</f>
      </c>
      <c r="U60" s="118">
        <f>IF(S60=0,"",ROUND('[1]Neprofi'!AI62/S60*100,2))</f>
      </c>
      <c r="V60" s="118">
        <f>IF('[1]Neprofi'!AD62=0,"",ROUND('[1]Neprofi'!AF62/'[1]Neprofi'!AD62*100,2))</f>
      </c>
      <c r="W60" s="118">
        <f>IF('[1]Neprofi'!AD62=0,"",ROUND(SUM('[1]Neprofi'!AG62+'[1]Neprofi'!AH62)/'[1]Neprofi'!AD62*100,2))</f>
      </c>
      <c r="X60" s="118">
        <f t="shared" si="4"/>
      </c>
      <c r="Y60" s="117">
        <f>'[1]Neprofi'!AK62</f>
        <v>0</v>
      </c>
      <c r="Z60" s="118">
        <f t="shared" si="5"/>
      </c>
      <c r="AA60" s="118">
        <f t="shared" si="6"/>
      </c>
      <c r="AB60" s="145">
        <f>IF(Y60=0,"",ROUND('[1]Neprofi'!AZ62/Y60*100,2))</f>
      </c>
      <c r="AC60" s="145">
        <f>IF(Y60=0,"",ROUND('[1]Neprofi'!BA62/Y60*100,2))</f>
      </c>
      <c r="AD60" s="117">
        <f>SUM('[1]Neprofi'!AL62+'[1]Neprofi'!AM62)</f>
        <v>0</v>
      </c>
      <c r="AE60" s="118">
        <f>IF(AD60=0,"",ROUND('[1]Neprofi'!AL62/AD60*100,2))</f>
      </c>
      <c r="AF60" s="117">
        <f>SUM('[1]Neprofi'!AN62+'[1]Neprofi'!AO62)</f>
        <v>0</v>
      </c>
      <c r="AG60" s="118">
        <f t="shared" si="7"/>
      </c>
      <c r="AH60" s="118">
        <f>IF(AF60=0,"",ROUND('[1]Neprofi'!AN62/AF60*100,2))</f>
      </c>
      <c r="AI60" s="117">
        <f>'[1]Neprofi'!AP62</f>
        <v>0</v>
      </c>
      <c r="AJ60" s="118">
        <f t="shared" si="8"/>
      </c>
      <c r="AK60" s="117">
        <f>'[1]Neprofi'!BD62</f>
        <v>0</v>
      </c>
      <c r="AL60" s="117">
        <f>'[1]Neprofi'!BF62</f>
        <v>0</v>
      </c>
      <c r="AM60" s="117">
        <f>'[1]Neprofi'!BL62</f>
        <v>0</v>
      </c>
      <c r="AN60" s="117">
        <f>'[1]Neprofi'!BO62</f>
        <v>0</v>
      </c>
      <c r="AO60" s="117">
        <f>'[1]Neprofi'!BP62</f>
        <v>0</v>
      </c>
      <c r="AP60" s="117">
        <f>'[1]Neprofi'!BQ62</f>
        <v>0</v>
      </c>
      <c r="AQ60" s="117">
        <f>'[1]Neprofi'!BR62</f>
        <v>0</v>
      </c>
      <c r="AR60" s="117">
        <f>SUM('[1]Neprofi'!BT62+'[1]Neprofi'!BV62+'[1]Neprofi'!BX62)</f>
        <v>0</v>
      </c>
      <c r="AS60" s="118">
        <f>IF(C60=0,"",ROUND('[1]Neprofi'!CB62/(C60/1000),2))</f>
      </c>
      <c r="AT60" s="117">
        <f>'[1]Neprofi'!CD62</f>
        <v>0</v>
      </c>
      <c r="AU60" s="118">
        <f t="shared" si="9"/>
      </c>
      <c r="AV60" s="118">
        <f>IF(C60=0,"",ROUND('[1]Neprofi'!CA62/(C60/1000),2))</f>
      </c>
      <c r="AW60" s="117">
        <f>'[1]Neprofi'!CG62</f>
        <v>0</v>
      </c>
      <c r="AX60" s="117">
        <f>'[1]Neprofi'!CI62</f>
        <v>0</v>
      </c>
      <c r="AY60" s="117">
        <f>'[1]Neprofi'!CK62</f>
        <v>0</v>
      </c>
      <c r="AZ60" s="117">
        <f>'[1]Neprofi'!CJ62</f>
        <v>0</v>
      </c>
      <c r="BA60" s="117">
        <f>SUM('[1]Neprofi'!CL62+'[1]Neprofi'!CM62)</f>
        <v>0</v>
      </c>
      <c r="BB60" s="145">
        <f>IF(BA60=0,"",ROUND('[1]Neprofi'!CM62/BA60*100,2))</f>
      </c>
      <c r="BC60" s="117">
        <f>SUM('[1]Neprofi'!CN62+'[1]Neprofi'!CO62)</f>
        <v>0</v>
      </c>
      <c r="BD60" s="117">
        <f>'[1]Neprofi'!CP62</f>
        <v>0</v>
      </c>
      <c r="BE60" s="117">
        <f>'[1]Neprofi'!CQ62</f>
        <v>0</v>
      </c>
      <c r="BF60" s="117">
        <f>SUM('[1]Neprofi'!CR62+'[1]Neprofi'!CS62)</f>
        <v>0</v>
      </c>
      <c r="BG60" s="117">
        <f>'[1]Neprofi'!CT62</f>
        <v>0</v>
      </c>
      <c r="BH60" s="117">
        <f>'[1]Neprofi'!CV62</f>
        <v>0</v>
      </c>
      <c r="BI60" s="121">
        <f>IF(C60=0,"",ROUND('[1]Neprofi'!EX62/C60,2))</f>
      </c>
      <c r="BJ60" s="121">
        <f>IF(Y60=0,"",ROUND('[1]Neprofi'!EX62/Y60,2))</f>
      </c>
      <c r="BK60" s="118">
        <f>IF('[1]Neprofi'!EX62=0,"",ROUND('[1]Neprofi'!EH62/'[1]Neprofi'!EX62*100,2))</f>
      </c>
      <c r="BL60" s="118">
        <f>IF('[1]Neprofi'!EX62=0,"",ROUND('[1]Neprofi'!EI62/'[1]Neprofi'!EX62*100,2))</f>
      </c>
      <c r="BM60" s="147">
        <f>'[1]Neprofi'!CX62</f>
        <v>0</v>
      </c>
      <c r="BN60" s="148">
        <f t="shared" si="10"/>
      </c>
      <c r="BO60" s="148">
        <f t="shared" si="11"/>
      </c>
      <c r="BP60" s="149">
        <f t="shared" si="12"/>
      </c>
    </row>
    <row r="61" spans="1:68" s="138" customFormat="1" ht="12.75">
      <c r="A61" s="392">
        <f>'[1]Neprofi'!A63</f>
        <v>54</v>
      </c>
      <c r="B61" s="144">
        <f>IF('[1]Neprofi'!B63="","",CONCATENATE('[1]Neprofi'!B63))</f>
      </c>
      <c r="C61" s="116">
        <f>'[1]Neprofi'!D63</f>
        <v>0</v>
      </c>
      <c r="D61" s="117">
        <f>'[1]Neprofi'!H63</f>
        <v>0</v>
      </c>
      <c r="E61" s="118">
        <f t="shared" si="0"/>
      </c>
      <c r="F61" s="118">
        <f>IF(D61=0,"",ROUND('[1]Neprofi'!I63/D61*100,2))</f>
      </c>
      <c r="G61" s="118">
        <f>IF(D61=0,"",ROUND('[1]Neprofi'!J63/D61*100,2))</f>
      </c>
      <c r="H61" s="116">
        <f>'[1]Neprofi'!R63</f>
        <v>0</v>
      </c>
      <c r="I61" s="119">
        <f>IF(D61=0,"",ROUND('[1]Neprofi'!U63/D61*100,2))</f>
      </c>
      <c r="J61" s="116">
        <f>'[1]Neprofi'!V63</f>
        <v>0</v>
      </c>
      <c r="K61" s="119">
        <f>IF('[1]Neprofi'!U63=0,"",ROUND(J61/'[1]Neprofi'!U63*100,2))</f>
      </c>
      <c r="L61" s="119">
        <f>IF(C61=0,"",ROUND('[1]Neprofi'!EY63/C61*1000,2))</f>
      </c>
      <c r="M61" s="119">
        <f>IF(C61=0,"",ROUND('[1]Neprofi'!T63/C61*1000,2))</f>
      </c>
      <c r="N61" s="118">
        <f t="shared" si="1"/>
      </c>
      <c r="O61" s="117">
        <f>'[1]Neprofi'!AA63</f>
        <v>0</v>
      </c>
      <c r="P61" s="118">
        <f t="shared" si="2"/>
      </c>
      <c r="Q61" s="117">
        <f>'[1]Neprofi'!AB63</f>
        <v>0</v>
      </c>
      <c r="R61" s="118">
        <f t="shared" si="3"/>
      </c>
      <c r="S61" s="117">
        <f>'[1]Neprofi'!AC63</f>
        <v>0</v>
      </c>
      <c r="T61" s="118">
        <f>IF(S61=0,"",ROUND('[1]Neprofi'!AD63/S61*100,2))</f>
      </c>
      <c r="U61" s="118">
        <f>IF(S61=0,"",ROUND('[1]Neprofi'!AI63/S61*100,2))</f>
      </c>
      <c r="V61" s="118">
        <f>IF('[1]Neprofi'!AD63=0,"",ROUND('[1]Neprofi'!AF63/'[1]Neprofi'!AD63*100,2))</f>
      </c>
      <c r="W61" s="118">
        <f>IF('[1]Neprofi'!AD63=0,"",ROUND(SUM('[1]Neprofi'!AG63+'[1]Neprofi'!AH63)/'[1]Neprofi'!AD63*100,2))</f>
      </c>
      <c r="X61" s="118">
        <f t="shared" si="4"/>
      </c>
      <c r="Y61" s="117">
        <f>'[1]Neprofi'!AK63</f>
        <v>0</v>
      </c>
      <c r="Z61" s="118">
        <f t="shared" si="5"/>
      </c>
      <c r="AA61" s="118">
        <f t="shared" si="6"/>
      </c>
      <c r="AB61" s="145">
        <f>IF(Y61=0,"",ROUND('[1]Neprofi'!AZ63/Y61*100,2))</f>
      </c>
      <c r="AC61" s="145">
        <f>IF(Y61=0,"",ROUND('[1]Neprofi'!BA63/Y61*100,2))</f>
      </c>
      <c r="AD61" s="117">
        <f>SUM('[1]Neprofi'!AL63+'[1]Neprofi'!AM63)</f>
        <v>0</v>
      </c>
      <c r="AE61" s="118">
        <f>IF(AD61=0,"",ROUND('[1]Neprofi'!AL63/AD61*100,2))</f>
      </c>
      <c r="AF61" s="117">
        <f>SUM('[1]Neprofi'!AN63+'[1]Neprofi'!AO63)</f>
        <v>0</v>
      </c>
      <c r="AG61" s="118">
        <f t="shared" si="7"/>
      </c>
      <c r="AH61" s="118">
        <f>IF(AF61=0,"",ROUND('[1]Neprofi'!AN63/AF61*100,2))</f>
      </c>
      <c r="AI61" s="117">
        <f>'[1]Neprofi'!AP63</f>
        <v>0</v>
      </c>
      <c r="AJ61" s="118">
        <f t="shared" si="8"/>
      </c>
      <c r="AK61" s="117">
        <f>'[1]Neprofi'!BD63</f>
        <v>0</v>
      </c>
      <c r="AL61" s="117">
        <f>'[1]Neprofi'!BF63</f>
        <v>0</v>
      </c>
      <c r="AM61" s="117">
        <f>'[1]Neprofi'!BL63</f>
        <v>0</v>
      </c>
      <c r="AN61" s="117">
        <f>'[1]Neprofi'!BO63</f>
        <v>0</v>
      </c>
      <c r="AO61" s="117">
        <f>'[1]Neprofi'!BP63</f>
        <v>0</v>
      </c>
      <c r="AP61" s="117">
        <f>'[1]Neprofi'!BQ63</f>
        <v>0</v>
      </c>
      <c r="AQ61" s="117">
        <f>'[1]Neprofi'!BR63</f>
        <v>0</v>
      </c>
      <c r="AR61" s="117">
        <f>SUM('[1]Neprofi'!BT63+'[1]Neprofi'!BV63+'[1]Neprofi'!BX63)</f>
        <v>0</v>
      </c>
      <c r="AS61" s="118">
        <f>IF(C61=0,"",ROUND('[1]Neprofi'!CB63/(C61/1000),2))</f>
      </c>
      <c r="AT61" s="117">
        <f>'[1]Neprofi'!CD63</f>
        <v>0</v>
      </c>
      <c r="AU61" s="118">
        <f t="shared" si="9"/>
      </c>
      <c r="AV61" s="118">
        <f>IF(C61=0,"",ROUND('[1]Neprofi'!CA63/(C61/1000),2))</f>
      </c>
      <c r="AW61" s="117">
        <f>'[1]Neprofi'!CG63</f>
        <v>0</v>
      </c>
      <c r="AX61" s="117">
        <f>'[1]Neprofi'!CI63</f>
        <v>0</v>
      </c>
      <c r="AY61" s="117">
        <f>'[1]Neprofi'!CK63</f>
        <v>0</v>
      </c>
      <c r="AZ61" s="117">
        <f>'[1]Neprofi'!CJ63</f>
        <v>0</v>
      </c>
      <c r="BA61" s="117">
        <f>SUM('[1]Neprofi'!CL63+'[1]Neprofi'!CM63)</f>
        <v>0</v>
      </c>
      <c r="BB61" s="145">
        <f>IF(BA61=0,"",ROUND('[1]Neprofi'!CM63/BA61*100,2))</f>
      </c>
      <c r="BC61" s="117">
        <f>SUM('[1]Neprofi'!CN63+'[1]Neprofi'!CO63)</f>
        <v>0</v>
      </c>
      <c r="BD61" s="117">
        <f>'[1]Neprofi'!CP63</f>
        <v>0</v>
      </c>
      <c r="BE61" s="117">
        <f>'[1]Neprofi'!CQ63</f>
        <v>0</v>
      </c>
      <c r="BF61" s="117">
        <f>SUM('[1]Neprofi'!CR63+'[1]Neprofi'!CS63)</f>
        <v>0</v>
      </c>
      <c r="BG61" s="117">
        <f>'[1]Neprofi'!CT63</f>
        <v>0</v>
      </c>
      <c r="BH61" s="117">
        <f>'[1]Neprofi'!CV63</f>
        <v>0</v>
      </c>
      <c r="BI61" s="121">
        <f>IF(C61=0,"",ROUND('[1]Neprofi'!EX63/C61,2))</f>
      </c>
      <c r="BJ61" s="121">
        <f>IF(Y61=0,"",ROUND('[1]Neprofi'!EX63/Y61,2))</f>
      </c>
      <c r="BK61" s="118">
        <f>IF('[1]Neprofi'!EX63=0,"",ROUND('[1]Neprofi'!EH63/'[1]Neprofi'!EX63*100,2))</f>
      </c>
      <c r="BL61" s="118">
        <f>IF('[1]Neprofi'!EX63=0,"",ROUND('[1]Neprofi'!EI63/'[1]Neprofi'!EX63*100,2))</f>
      </c>
      <c r="BM61" s="147">
        <f>'[1]Neprofi'!CX63</f>
        <v>0</v>
      </c>
      <c r="BN61" s="148">
        <f t="shared" si="10"/>
      </c>
      <c r="BO61" s="148">
        <f t="shared" si="11"/>
      </c>
      <c r="BP61" s="149">
        <f t="shared" si="12"/>
      </c>
    </row>
    <row r="62" spans="1:68" s="138" customFormat="1" ht="12.75">
      <c r="A62" s="392">
        <f>'[1]Neprofi'!A64</f>
        <v>55</v>
      </c>
      <c r="B62" s="144">
        <f>IF('[1]Neprofi'!B64="","",CONCATENATE('[1]Neprofi'!B64))</f>
      </c>
      <c r="C62" s="116">
        <f>'[1]Neprofi'!D64</f>
        <v>0</v>
      </c>
      <c r="D62" s="117">
        <f>'[1]Neprofi'!H64</f>
        <v>0</v>
      </c>
      <c r="E62" s="118">
        <f t="shared" si="0"/>
      </c>
      <c r="F62" s="118">
        <f>IF(D62=0,"",ROUND('[1]Neprofi'!I64/D62*100,2))</f>
      </c>
      <c r="G62" s="118">
        <f>IF(D62=0,"",ROUND('[1]Neprofi'!J64/D62*100,2))</f>
      </c>
      <c r="H62" s="116">
        <f>'[1]Neprofi'!R64</f>
        <v>0</v>
      </c>
      <c r="I62" s="119">
        <f>IF(D62=0,"",ROUND('[1]Neprofi'!U64/D62*100,2))</f>
      </c>
      <c r="J62" s="116">
        <f>'[1]Neprofi'!V64</f>
        <v>0</v>
      </c>
      <c r="K62" s="119">
        <f>IF('[1]Neprofi'!U64=0,"",ROUND(J62/'[1]Neprofi'!U64*100,2))</f>
      </c>
      <c r="L62" s="119">
        <f>IF(C62=0,"",ROUND('[1]Neprofi'!EY64/C62*1000,2))</f>
      </c>
      <c r="M62" s="119">
        <f>IF(C62=0,"",ROUND('[1]Neprofi'!T64/C62*1000,2))</f>
      </c>
      <c r="N62" s="118">
        <f t="shared" si="1"/>
      </c>
      <c r="O62" s="117">
        <f>'[1]Neprofi'!AA64</f>
        <v>0</v>
      </c>
      <c r="P62" s="118">
        <f t="shared" si="2"/>
      </c>
      <c r="Q62" s="117">
        <f>'[1]Neprofi'!AB64</f>
        <v>0</v>
      </c>
      <c r="R62" s="118">
        <f t="shared" si="3"/>
      </c>
      <c r="S62" s="117">
        <f>'[1]Neprofi'!AC64</f>
        <v>0</v>
      </c>
      <c r="T62" s="118">
        <f>IF(S62=0,"",ROUND('[1]Neprofi'!AD64/S62*100,2))</f>
      </c>
      <c r="U62" s="118">
        <f>IF(S62=0,"",ROUND('[1]Neprofi'!AI64/S62*100,2))</f>
      </c>
      <c r="V62" s="118">
        <f>IF('[1]Neprofi'!AD64=0,"",ROUND('[1]Neprofi'!AF64/'[1]Neprofi'!AD64*100,2))</f>
      </c>
      <c r="W62" s="118">
        <f>IF('[1]Neprofi'!AD64=0,"",ROUND(SUM('[1]Neprofi'!AG64+'[1]Neprofi'!AH64)/'[1]Neprofi'!AD64*100,2))</f>
      </c>
      <c r="X62" s="118">
        <f t="shared" si="4"/>
      </c>
      <c r="Y62" s="117">
        <f>'[1]Neprofi'!AK64</f>
        <v>0</v>
      </c>
      <c r="Z62" s="118">
        <f t="shared" si="5"/>
      </c>
      <c r="AA62" s="118">
        <f t="shared" si="6"/>
      </c>
      <c r="AB62" s="145">
        <f>IF(Y62=0,"",ROUND('[1]Neprofi'!AZ64/Y62*100,2))</f>
      </c>
      <c r="AC62" s="145">
        <f>IF(Y62=0,"",ROUND('[1]Neprofi'!BA64/Y62*100,2))</f>
      </c>
      <c r="AD62" s="117">
        <f>SUM('[1]Neprofi'!AL64+'[1]Neprofi'!AM64)</f>
        <v>0</v>
      </c>
      <c r="AE62" s="118">
        <f>IF(AD62=0,"",ROUND('[1]Neprofi'!AL64/AD62*100,2))</f>
      </c>
      <c r="AF62" s="117">
        <f>SUM('[1]Neprofi'!AN64+'[1]Neprofi'!AO64)</f>
        <v>0</v>
      </c>
      <c r="AG62" s="118">
        <f t="shared" si="7"/>
      </c>
      <c r="AH62" s="118">
        <f>IF(AF62=0,"",ROUND('[1]Neprofi'!AN64/AF62*100,2))</f>
      </c>
      <c r="AI62" s="117">
        <f>'[1]Neprofi'!AP64</f>
        <v>0</v>
      </c>
      <c r="AJ62" s="118">
        <f t="shared" si="8"/>
      </c>
      <c r="AK62" s="117">
        <f>'[1]Neprofi'!BD64</f>
        <v>0</v>
      </c>
      <c r="AL62" s="117">
        <f>'[1]Neprofi'!BF64</f>
        <v>0</v>
      </c>
      <c r="AM62" s="117">
        <f>'[1]Neprofi'!BL64</f>
        <v>0</v>
      </c>
      <c r="AN62" s="117">
        <f>'[1]Neprofi'!BO64</f>
        <v>0</v>
      </c>
      <c r="AO62" s="117">
        <f>'[1]Neprofi'!BP64</f>
        <v>0</v>
      </c>
      <c r="AP62" s="117">
        <f>'[1]Neprofi'!BQ64</f>
        <v>0</v>
      </c>
      <c r="AQ62" s="117">
        <f>'[1]Neprofi'!BR64</f>
        <v>0</v>
      </c>
      <c r="AR62" s="117">
        <f>SUM('[1]Neprofi'!BT64+'[1]Neprofi'!BV64+'[1]Neprofi'!BX64)</f>
        <v>0</v>
      </c>
      <c r="AS62" s="118">
        <f>IF(C62=0,"",ROUND('[1]Neprofi'!CB64/(C62/1000),2))</f>
      </c>
      <c r="AT62" s="117">
        <f>'[1]Neprofi'!CD64</f>
        <v>0</v>
      </c>
      <c r="AU62" s="118">
        <f t="shared" si="9"/>
      </c>
      <c r="AV62" s="118">
        <f>IF(C62=0,"",ROUND('[1]Neprofi'!CA64/(C62/1000),2))</f>
      </c>
      <c r="AW62" s="117">
        <f>'[1]Neprofi'!CG64</f>
        <v>0</v>
      </c>
      <c r="AX62" s="117">
        <f>'[1]Neprofi'!CI64</f>
        <v>0</v>
      </c>
      <c r="AY62" s="117">
        <f>'[1]Neprofi'!CK64</f>
        <v>0</v>
      </c>
      <c r="AZ62" s="117">
        <f>'[1]Neprofi'!CJ64</f>
        <v>0</v>
      </c>
      <c r="BA62" s="117">
        <f>SUM('[1]Neprofi'!CL64+'[1]Neprofi'!CM64)</f>
        <v>0</v>
      </c>
      <c r="BB62" s="145">
        <f>IF(BA62=0,"",ROUND('[1]Neprofi'!CM64/BA62*100,2))</f>
      </c>
      <c r="BC62" s="117">
        <f>SUM('[1]Neprofi'!CN64+'[1]Neprofi'!CO64)</f>
        <v>0</v>
      </c>
      <c r="BD62" s="117">
        <f>'[1]Neprofi'!CP64</f>
        <v>0</v>
      </c>
      <c r="BE62" s="117">
        <f>'[1]Neprofi'!CQ64</f>
        <v>0</v>
      </c>
      <c r="BF62" s="117">
        <f>SUM('[1]Neprofi'!CR64+'[1]Neprofi'!CS64)</f>
        <v>0</v>
      </c>
      <c r="BG62" s="117">
        <f>'[1]Neprofi'!CT64</f>
        <v>0</v>
      </c>
      <c r="BH62" s="117">
        <f>'[1]Neprofi'!CV64</f>
        <v>0</v>
      </c>
      <c r="BI62" s="121">
        <f>IF(C62=0,"",ROUND('[1]Neprofi'!EX64/C62,2))</f>
      </c>
      <c r="BJ62" s="121">
        <f>IF(Y62=0,"",ROUND('[1]Neprofi'!EX64/Y62,2))</f>
      </c>
      <c r="BK62" s="118">
        <f>IF('[1]Neprofi'!EX64=0,"",ROUND('[1]Neprofi'!EH64/'[1]Neprofi'!EX64*100,2))</f>
      </c>
      <c r="BL62" s="118">
        <f>IF('[1]Neprofi'!EX64=0,"",ROUND('[1]Neprofi'!EI64/'[1]Neprofi'!EX64*100,2))</f>
      </c>
      <c r="BM62" s="147">
        <f>'[1]Neprofi'!CX64</f>
        <v>0</v>
      </c>
      <c r="BN62" s="148">
        <f t="shared" si="10"/>
      </c>
      <c r="BO62" s="148">
        <f t="shared" si="11"/>
      </c>
      <c r="BP62" s="149">
        <f t="shared" si="12"/>
      </c>
    </row>
    <row r="63" spans="1:68" s="138" customFormat="1" ht="12.75">
      <c r="A63" s="392">
        <f>'[1]Neprofi'!A65</f>
        <v>56</v>
      </c>
      <c r="B63" s="144">
        <f>IF('[1]Neprofi'!B65="","",CONCATENATE('[1]Neprofi'!B65))</f>
      </c>
      <c r="C63" s="116">
        <f>'[1]Neprofi'!D65</f>
        <v>0</v>
      </c>
      <c r="D63" s="117">
        <f>'[1]Neprofi'!H65</f>
        <v>0</v>
      </c>
      <c r="E63" s="118">
        <f t="shared" si="0"/>
      </c>
      <c r="F63" s="118">
        <f>IF(D63=0,"",ROUND('[1]Neprofi'!I65/D63*100,2))</f>
      </c>
      <c r="G63" s="118">
        <f>IF(D63=0,"",ROUND('[1]Neprofi'!J65/D63*100,2))</f>
      </c>
      <c r="H63" s="116">
        <f>'[1]Neprofi'!R65</f>
        <v>0</v>
      </c>
      <c r="I63" s="119">
        <f>IF(D63=0,"",ROUND('[1]Neprofi'!U65/D63*100,2))</f>
      </c>
      <c r="J63" s="116">
        <f>'[1]Neprofi'!V65</f>
        <v>0</v>
      </c>
      <c r="K63" s="119">
        <f>IF('[1]Neprofi'!U65=0,"",ROUND(J63/'[1]Neprofi'!U65*100,2))</f>
      </c>
      <c r="L63" s="119">
        <f>IF(C63=0,"",ROUND('[1]Neprofi'!EY65/C63*1000,2))</f>
      </c>
      <c r="M63" s="119">
        <f>IF(C63=0,"",ROUND('[1]Neprofi'!T65/C63*1000,2))</f>
      </c>
      <c r="N63" s="118">
        <f t="shared" si="1"/>
      </c>
      <c r="O63" s="117">
        <f>'[1]Neprofi'!AA65</f>
        <v>0</v>
      </c>
      <c r="P63" s="118">
        <f t="shared" si="2"/>
      </c>
      <c r="Q63" s="117">
        <f>'[1]Neprofi'!AB65</f>
        <v>0</v>
      </c>
      <c r="R63" s="118">
        <f t="shared" si="3"/>
      </c>
      <c r="S63" s="117">
        <f>'[1]Neprofi'!AC65</f>
        <v>0</v>
      </c>
      <c r="T63" s="118">
        <f>IF(S63=0,"",ROUND('[1]Neprofi'!AD65/S63*100,2))</f>
      </c>
      <c r="U63" s="118">
        <f>IF(S63=0,"",ROUND('[1]Neprofi'!AI65/S63*100,2))</f>
      </c>
      <c r="V63" s="118">
        <f>IF('[1]Neprofi'!AD65=0,"",ROUND('[1]Neprofi'!AF65/'[1]Neprofi'!AD65*100,2))</f>
      </c>
      <c r="W63" s="118">
        <f>IF('[1]Neprofi'!AD65=0,"",ROUND(SUM('[1]Neprofi'!AG65+'[1]Neprofi'!AH65)/'[1]Neprofi'!AD65*100,2))</f>
      </c>
      <c r="X63" s="118">
        <f t="shared" si="4"/>
      </c>
      <c r="Y63" s="117">
        <f>'[1]Neprofi'!AK65</f>
        <v>0</v>
      </c>
      <c r="Z63" s="118">
        <f t="shared" si="5"/>
      </c>
      <c r="AA63" s="118">
        <f t="shared" si="6"/>
      </c>
      <c r="AB63" s="145">
        <f>IF(Y63=0,"",ROUND('[1]Neprofi'!AZ65/Y63*100,2))</f>
      </c>
      <c r="AC63" s="145">
        <f>IF(Y63=0,"",ROUND('[1]Neprofi'!BA65/Y63*100,2))</f>
      </c>
      <c r="AD63" s="117">
        <f>SUM('[1]Neprofi'!AL65+'[1]Neprofi'!AM65)</f>
        <v>0</v>
      </c>
      <c r="AE63" s="118">
        <f>IF(AD63=0,"",ROUND('[1]Neprofi'!AL65/AD63*100,2))</f>
      </c>
      <c r="AF63" s="117">
        <f>SUM('[1]Neprofi'!AN65+'[1]Neprofi'!AO65)</f>
        <v>0</v>
      </c>
      <c r="AG63" s="118">
        <f t="shared" si="7"/>
      </c>
      <c r="AH63" s="118">
        <f>IF(AF63=0,"",ROUND('[1]Neprofi'!AN65/AF63*100,2))</f>
      </c>
      <c r="AI63" s="117">
        <f>'[1]Neprofi'!AP65</f>
        <v>0</v>
      </c>
      <c r="AJ63" s="118">
        <f t="shared" si="8"/>
      </c>
      <c r="AK63" s="117">
        <f>'[1]Neprofi'!BD65</f>
        <v>0</v>
      </c>
      <c r="AL63" s="117">
        <f>'[1]Neprofi'!BF65</f>
        <v>0</v>
      </c>
      <c r="AM63" s="117">
        <f>'[1]Neprofi'!BL65</f>
        <v>0</v>
      </c>
      <c r="AN63" s="117">
        <f>'[1]Neprofi'!BO65</f>
        <v>0</v>
      </c>
      <c r="AO63" s="117">
        <f>'[1]Neprofi'!BP65</f>
        <v>0</v>
      </c>
      <c r="AP63" s="117">
        <f>'[1]Neprofi'!BQ65</f>
        <v>0</v>
      </c>
      <c r="AQ63" s="117">
        <f>'[1]Neprofi'!BR65</f>
        <v>0</v>
      </c>
      <c r="AR63" s="117">
        <f>SUM('[1]Neprofi'!BT65+'[1]Neprofi'!BV65+'[1]Neprofi'!BX65)</f>
        <v>0</v>
      </c>
      <c r="AS63" s="118">
        <f>IF(C63=0,"",ROUND('[1]Neprofi'!CB65/(C63/1000),2))</f>
      </c>
      <c r="AT63" s="117">
        <f>'[1]Neprofi'!CD65</f>
        <v>0</v>
      </c>
      <c r="AU63" s="118">
        <f t="shared" si="9"/>
      </c>
      <c r="AV63" s="118">
        <f>IF(C63=0,"",ROUND('[1]Neprofi'!CA65/(C63/1000),2))</f>
      </c>
      <c r="AW63" s="117">
        <f>'[1]Neprofi'!CG65</f>
        <v>0</v>
      </c>
      <c r="AX63" s="117">
        <f>'[1]Neprofi'!CI65</f>
        <v>0</v>
      </c>
      <c r="AY63" s="117">
        <f>'[1]Neprofi'!CK65</f>
        <v>0</v>
      </c>
      <c r="AZ63" s="117">
        <f>'[1]Neprofi'!CJ65</f>
        <v>0</v>
      </c>
      <c r="BA63" s="117">
        <f>SUM('[1]Neprofi'!CL65+'[1]Neprofi'!CM65)</f>
        <v>0</v>
      </c>
      <c r="BB63" s="145">
        <f>IF(BA63=0,"",ROUND('[1]Neprofi'!CM65/BA63*100,2))</f>
      </c>
      <c r="BC63" s="117">
        <f>SUM('[1]Neprofi'!CN65+'[1]Neprofi'!CO65)</f>
        <v>0</v>
      </c>
      <c r="BD63" s="117">
        <f>'[1]Neprofi'!CP65</f>
        <v>0</v>
      </c>
      <c r="BE63" s="117">
        <f>'[1]Neprofi'!CQ65</f>
        <v>0</v>
      </c>
      <c r="BF63" s="117">
        <f>SUM('[1]Neprofi'!CR65+'[1]Neprofi'!CS65)</f>
        <v>0</v>
      </c>
      <c r="BG63" s="117">
        <f>'[1]Neprofi'!CT65</f>
        <v>0</v>
      </c>
      <c r="BH63" s="117">
        <f>'[1]Neprofi'!CV65</f>
        <v>0</v>
      </c>
      <c r="BI63" s="121">
        <f>IF(C63=0,"",ROUND('[1]Neprofi'!EX65/C63,2))</f>
      </c>
      <c r="BJ63" s="121">
        <f>IF(Y63=0,"",ROUND('[1]Neprofi'!EX65/Y63,2))</f>
      </c>
      <c r="BK63" s="118">
        <f>IF('[1]Neprofi'!EX65=0,"",ROUND('[1]Neprofi'!EH65/'[1]Neprofi'!EX65*100,2))</f>
      </c>
      <c r="BL63" s="118">
        <f>IF('[1]Neprofi'!EX65=0,"",ROUND('[1]Neprofi'!EI65/'[1]Neprofi'!EX65*100,2))</f>
      </c>
      <c r="BM63" s="147">
        <f>'[1]Neprofi'!CX65</f>
        <v>0</v>
      </c>
      <c r="BN63" s="148">
        <f t="shared" si="10"/>
      </c>
      <c r="BO63" s="148">
        <f t="shared" si="11"/>
      </c>
      <c r="BP63" s="149">
        <f t="shared" si="12"/>
      </c>
    </row>
    <row r="64" spans="1:68" s="138" customFormat="1" ht="12.75">
      <c r="A64" s="392">
        <f>'[1]Neprofi'!A66</f>
        <v>57</v>
      </c>
      <c r="B64" s="144">
        <f>IF('[1]Neprofi'!B66="","",CONCATENATE('[1]Neprofi'!B66))</f>
      </c>
      <c r="C64" s="116">
        <f>'[1]Neprofi'!D66</f>
        <v>0</v>
      </c>
      <c r="D64" s="117">
        <f>'[1]Neprofi'!H66</f>
        <v>0</v>
      </c>
      <c r="E64" s="118">
        <f t="shared" si="0"/>
      </c>
      <c r="F64" s="118">
        <f>IF(D64=0,"",ROUND('[1]Neprofi'!I66/D64*100,2))</f>
      </c>
      <c r="G64" s="118">
        <f>IF(D64=0,"",ROUND('[1]Neprofi'!J66/D64*100,2))</f>
      </c>
      <c r="H64" s="116">
        <f>'[1]Neprofi'!R66</f>
        <v>0</v>
      </c>
      <c r="I64" s="119">
        <f>IF(D64=0,"",ROUND('[1]Neprofi'!U66/D64*100,2))</f>
      </c>
      <c r="J64" s="116">
        <f>'[1]Neprofi'!V66</f>
        <v>0</v>
      </c>
      <c r="K64" s="119">
        <f>IF('[1]Neprofi'!U66=0,"",ROUND(J64/'[1]Neprofi'!U66*100,2))</f>
      </c>
      <c r="L64" s="119">
        <f>IF(C64=0,"",ROUND('[1]Neprofi'!EY66/C64*1000,2))</f>
      </c>
      <c r="M64" s="119">
        <f>IF(C64=0,"",ROUND('[1]Neprofi'!T66/C64*1000,2))</f>
      </c>
      <c r="N64" s="118">
        <f t="shared" si="1"/>
      </c>
      <c r="O64" s="117">
        <f>'[1]Neprofi'!AA66</f>
        <v>0</v>
      </c>
      <c r="P64" s="118">
        <f t="shared" si="2"/>
      </c>
      <c r="Q64" s="117">
        <f>'[1]Neprofi'!AB66</f>
        <v>0</v>
      </c>
      <c r="R64" s="118">
        <f t="shared" si="3"/>
      </c>
      <c r="S64" s="117">
        <f>'[1]Neprofi'!AC66</f>
        <v>0</v>
      </c>
      <c r="T64" s="118">
        <f>IF(S64=0,"",ROUND('[1]Neprofi'!AD66/S64*100,2))</f>
      </c>
      <c r="U64" s="118">
        <f>IF(S64=0,"",ROUND('[1]Neprofi'!AI66/S64*100,2))</f>
      </c>
      <c r="V64" s="118">
        <f>IF('[1]Neprofi'!AD66=0,"",ROUND('[1]Neprofi'!AF66/'[1]Neprofi'!AD66*100,2))</f>
      </c>
      <c r="W64" s="118">
        <f>IF('[1]Neprofi'!AD66=0,"",ROUND(SUM('[1]Neprofi'!AG66+'[1]Neprofi'!AH66)/'[1]Neprofi'!AD66*100,2))</f>
      </c>
      <c r="X64" s="118">
        <f t="shared" si="4"/>
      </c>
      <c r="Y64" s="117">
        <f>'[1]Neprofi'!AK66</f>
        <v>0</v>
      </c>
      <c r="Z64" s="118">
        <f t="shared" si="5"/>
      </c>
      <c r="AA64" s="118">
        <f t="shared" si="6"/>
      </c>
      <c r="AB64" s="145">
        <f>IF(Y64=0,"",ROUND('[1]Neprofi'!AZ66/Y64*100,2))</f>
      </c>
      <c r="AC64" s="145">
        <f>IF(Y64=0,"",ROUND('[1]Neprofi'!BA66/Y64*100,2))</f>
      </c>
      <c r="AD64" s="117">
        <f>SUM('[1]Neprofi'!AL66+'[1]Neprofi'!AM66)</f>
        <v>0</v>
      </c>
      <c r="AE64" s="118">
        <f>IF(AD64=0,"",ROUND('[1]Neprofi'!AL66/AD64*100,2))</f>
      </c>
      <c r="AF64" s="117">
        <f>SUM('[1]Neprofi'!AN66+'[1]Neprofi'!AO66)</f>
        <v>0</v>
      </c>
      <c r="AG64" s="118">
        <f t="shared" si="7"/>
      </c>
      <c r="AH64" s="118">
        <f>IF(AF64=0,"",ROUND('[1]Neprofi'!AN66/AF64*100,2))</f>
      </c>
      <c r="AI64" s="117">
        <f>'[1]Neprofi'!AP66</f>
        <v>0</v>
      </c>
      <c r="AJ64" s="118">
        <f t="shared" si="8"/>
      </c>
      <c r="AK64" s="117">
        <f>'[1]Neprofi'!BD66</f>
        <v>0</v>
      </c>
      <c r="AL64" s="117">
        <f>'[1]Neprofi'!BF66</f>
        <v>0</v>
      </c>
      <c r="AM64" s="117">
        <f>'[1]Neprofi'!BL66</f>
        <v>0</v>
      </c>
      <c r="AN64" s="117">
        <f>'[1]Neprofi'!BO66</f>
        <v>0</v>
      </c>
      <c r="AO64" s="117">
        <f>'[1]Neprofi'!BP66</f>
        <v>0</v>
      </c>
      <c r="AP64" s="117">
        <f>'[1]Neprofi'!BQ66</f>
        <v>0</v>
      </c>
      <c r="AQ64" s="117">
        <f>'[1]Neprofi'!BR66</f>
        <v>0</v>
      </c>
      <c r="AR64" s="117">
        <f>SUM('[1]Neprofi'!BT66+'[1]Neprofi'!BV66+'[1]Neprofi'!BX66)</f>
        <v>0</v>
      </c>
      <c r="AS64" s="118">
        <f>IF(C64=0,"",ROUND('[1]Neprofi'!CB66/(C64/1000),2))</f>
      </c>
      <c r="AT64" s="117">
        <f>'[1]Neprofi'!CD66</f>
        <v>0</v>
      </c>
      <c r="AU64" s="118">
        <f t="shared" si="9"/>
      </c>
      <c r="AV64" s="118">
        <f>IF(C64=0,"",ROUND('[1]Neprofi'!CA66/(C64/1000),2))</f>
      </c>
      <c r="AW64" s="117">
        <f>'[1]Neprofi'!CG66</f>
        <v>0</v>
      </c>
      <c r="AX64" s="117">
        <f>'[1]Neprofi'!CI66</f>
        <v>0</v>
      </c>
      <c r="AY64" s="117">
        <f>'[1]Neprofi'!CK66</f>
        <v>0</v>
      </c>
      <c r="AZ64" s="117">
        <f>'[1]Neprofi'!CJ66</f>
        <v>0</v>
      </c>
      <c r="BA64" s="117">
        <f>SUM('[1]Neprofi'!CL66+'[1]Neprofi'!CM66)</f>
        <v>0</v>
      </c>
      <c r="BB64" s="145">
        <f>IF(BA64=0,"",ROUND('[1]Neprofi'!CM66/BA64*100,2))</f>
      </c>
      <c r="BC64" s="117">
        <f>SUM('[1]Neprofi'!CN66+'[1]Neprofi'!CO66)</f>
        <v>0</v>
      </c>
      <c r="BD64" s="117">
        <f>'[1]Neprofi'!CP66</f>
        <v>0</v>
      </c>
      <c r="BE64" s="117">
        <f>'[1]Neprofi'!CQ66</f>
        <v>0</v>
      </c>
      <c r="BF64" s="117">
        <f>SUM('[1]Neprofi'!CR66+'[1]Neprofi'!CS66)</f>
        <v>0</v>
      </c>
      <c r="BG64" s="117">
        <f>'[1]Neprofi'!CT66</f>
        <v>0</v>
      </c>
      <c r="BH64" s="117">
        <f>'[1]Neprofi'!CV66</f>
        <v>0</v>
      </c>
      <c r="BI64" s="121">
        <f>IF(C64=0,"",ROUND('[1]Neprofi'!EX66/C64,2))</f>
      </c>
      <c r="BJ64" s="121">
        <f>IF(Y64=0,"",ROUND('[1]Neprofi'!EX66/Y64,2))</f>
      </c>
      <c r="BK64" s="118">
        <f>IF('[1]Neprofi'!EX66=0,"",ROUND('[1]Neprofi'!EH66/'[1]Neprofi'!EX66*100,2))</f>
      </c>
      <c r="BL64" s="118">
        <f>IF('[1]Neprofi'!EX66=0,"",ROUND('[1]Neprofi'!EI66/'[1]Neprofi'!EX66*100,2))</f>
      </c>
      <c r="BM64" s="147">
        <f>'[1]Neprofi'!CX66</f>
        <v>0</v>
      </c>
      <c r="BN64" s="148">
        <f t="shared" si="10"/>
      </c>
      <c r="BO64" s="148">
        <f t="shared" si="11"/>
      </c>
      <c r="BP64" s="149">
        <f t="shared" si="12"/>
      </c>
    </row>
    <row r="65" spans="1:68" s="138" customFormat="1" ht="12.75">
      <c r="A65" s="392">
        <f>'[1]Neprofi'!A67</f>
        <v>58</v>
      </c>
      <c r="B65" s="144">
        <f>IF('[1]Neprofi'!B67="","",CONCATENATE('[1]Neprofi'!B67))</f>
      </c>
      <c r="C65" s="116">
        <f>'[1]Neprofi'!D67</f>
        <v>0</v>
      </c>
      <c r="D65" s="117">
        <f>'[1]Neprofi'!H67</f>
        <v>0</v>
      </c>
      <c r="E65" s="118">
        <f t="shared" si="0"/>
      </c>
      <c r="F65" s="118">
        <f>IF(D65=0,"",ROUND('[1]Neprofi'!I67/D65*100,2))</f>
      </c>
      <c r="G65" s="118">
        <f>IF(D65=0,"",ROUND('[1]Neprofi'!J67/D65*100,2))</f>
      </c>
      <c r="H65" s="116">
        <f>'[1]Neprofi'!R67</f>
        <v>0</v>
      </c>
      <c r="I65" s="119">
        <f>IF(D65=0,"",ROUND('[1]Neprofi'!U67/D65*100,2))</f>
      </c>
      <c r="J65" s="116">
        <f>'[1]Neprofi'!V67</f>
        <v>0</v>
      </c>
      <c r="K65" s="119">
        <f>IF('[1]Neprofi'!U67=0,"",ROUND(J65/'[1]Neprofi'!U67*100,2))</f>
      </c>
      <c r="L65" s="119">
        <f>IF(C65=0,"",ROUND('[1]Neprofi'!EY67/C65*1000,2))</f>
      </c>
      <c r="M65" s="119">
        <f>IF(C65=0,"",ROUND('[1]Neprofi'!T67/C65*1000,2))</f>
      </c>
      <c r="N65" s="118">
        <f t="shared" si="1"/>
      </c>
      <c r="O65" s="117">
        <f>'[1]Neprofi'!AA67</f>
        <v>0</v>
      </c>
      <c r="P65" s="118">
        <f t="shared" si="2"/>
      </c>
      <c r="Q65" s="117">
        <f>'[1]Neprofi'!AB67</f>
        <v>0</v>
      </c>
      <c r="R65" s="118">
        <f t="shared" si="3"/>
      </c>
      <c r="S65" s="117">
        <f>'[1]Neprofi'!AC67</f>
        <v>0</v>
      </c>
      <c r="T65" s="118">
        <f>IF(S65=0,"",ROUND('[1]Neprofi'!AD67/S65*100,2))</f>
      </c>
      <c r="U65" s="118">
        <f>IF(S65=0,"",ROUND('[1]Neprofi'!AI67/S65*100,2))</f>
      </c>
      <c r="V65" s="118">
        <f>IF('[1]Neprofi'!AD67=0,"",ROUND('[1]Neprofi'!AF67/'[1]Neprofi'!AD67*100,2))</f>
      </c>
      <c r="W65" s="118">
        <f>IF('[1]Neprofi'!AD67=0,"",ROUND(SUM('[1]Neprofi'!AG67+'[1]Neprofi'!AH67)/'[1]Neprofi'!AD67*100,2))</f>
      </c>
      <c r="X65" s="118">
        <f t="shared" si="4"/>
      </c>
      <c r="Y65" s="117">
        <f>'[1]Neprofi'!AK67</f>
        <v>0</v>
      </c>
      <c r="Z65" s="118">
        <f t="shared" si="5"/>
      </c>
      <c r="AA65" s="118">
        <f t="shared" si="6"/>
      </c>
      <c r="AB65" s="145">
        <f>IF(Y65=0,"",ROUND('[1]Neprofi'!AZ67/Y65*100,2))</f>
      </c>
      <c r="AC65" s="145">
        <f>IF(Y65=0,"",ROUND('[1]Neprofi'!BA67/Y65*100,2))</f>
      </c>
      <c r="AD65" s="117">
        <f>SUM('[1]Neprofi'!AL67+'[1]Neprofi'!AM67)</f>
        <v>0</v>
      </c>
      <c r="AE65" s="118">
        <f>IF(AD65=0,"",ROUND('[1]Neprofi'!AL67/AD65*100,2))</f>
      </c>
      <c r="AF65" s="117">
        <f>SUM('[1]Neprofi'!AN67+'[1]Neprofi'!AO67)</f>
        <v>0</v>
      </c>
      <c r="AG65" s="118">
        <f t="shared" si="7"/>
      </c>
      <c r="AH65" s="118">
        <f>IF(AF65=0,"",ROUND('[1]Neprofi'!AN67/AF65*100,2))</f>
      </c>
      <c r="AI65" s="117">
        <f>'[1]Neprofi'!AP67</f>
        <v>0</v>
      </c>
      <c r="AJ65" s="118">
        <f t="shared" si="8"/>
      </c>
      <c r="AK65" s="117">
        <f>'[1]Neprofi'!BD67</f>
        <v>0</v>
      </c>
      <c r="AL65" s="117">
        <f>'[1]Neprofi'!BF67</f>
        <v>0</v>
      </c>
      <c r="AM65" s="117">
        <f>'[1]Neprofi'!BL67</f>
        <v>0</v>
      </c>
      <c r="AN65" s="117">
        <f>'[1]Neprofi'!BO67</f>
        <v>0</v>
      </c>
      <c r="AO65" s="117">
        <f>'[1]Neprofi'!BP67</f>
        <v>0</v>
      </c>
      <c r="AP65" s="117">
        <f>'[1]Neprofi'!BQ67</f>
        <v>0</v>
      </c>
      <c r="AQ65" s="117">
        <f>'[1]Neprofi'!BR67</f>
        <v>0</v>
      </c>
      <c r="AR65" s="117">
        <f>SUM('[1]Neprofi'!BT67+'[1]Neprofi'!BV67+'[1]Neprofi'!BX67)</f>
        <v>0</v>
      </c>
      <c r="AS65" s="118">
        <f>IF(C65=0,"",ROUND('[1]Neprofi'!CB67/(C65/1000),2))</f>
      </c>
      <c r="AT65" s="117">
        <f>'[1]Neprofi'!CD67</f>
        <v>0</v>
      </c>
      <c r="AU65" s="118">
        <f t="shared" si="9"/>
      </c>
      <c r="AV65" s="118">
        <f>IF(C65=0,"",ROUND('[1]Neprofi'!CA67/(C65/1000),2))</f>
      </c>
      <c r="AW65" s="117">
        <f>'[1]Neprofi'!CG67</f>
        <v>0</v>
      </c>
      <c r="AX65" s="117">
        <f>'[1]Neprofi'!CI67</f>
        <v>0</v>
      </c>
      <c r="AY65" s="117">
        <f>'[1]Neprofi'!CK67</f>
        <v>0</v>
      </c>
      <c r="AZ65" s="117">
        <f>'[1]Neprofi'!CJ67</f>
        <v>0</v>
      </c>
      <c r="BA65" s="117">
        <f>SUM('[1]Neprofi'!CL67+'[1]Neprofi'!CM67)</f>
        <v>0</v>
      </c>
      <c r="BB65" s="145">
        <f>IF(BA65=0,"",ROUND('[1]Neprofi'!CM67/BA65*100,2))</f>
      </c>
      <c r="BC65" s="117">
        <f>SUM('[1]Neprofi'!CN67+'[1]Neprofi'!CO67)</f>
        <v>0</v>
      </c>
      <c r="BD65" s="117">
        <f>'[1]Neprofi'!CP67</f>
        <v>0</v>
      </c>
      <c r="BE65" s="117">
        <f>'[1]Neprofi'!CQ67</f>
        <v>0</v>
      </c>
      <c r="BF65" s="117">
        <f>SUM('[1]Neprofi'!CR67+'[1]Neprofi'!CS67)</f>
        <v>0</v>
      </c>
      <c r="BG65" s="117">
        <f>'[1]Neprofi'!CT67</f>
        <v>0</v>
      </c>
      <c r="BH65" s="117">
        <f>'[1]Neprofi'!CV67</f>
        <v>0</v>
      </c>
      <c r="BI65" s="121">
        <f>IF(C65=0,"",ROUND('[1]Neprofi'!EX67/C65,2))</f>
      </c>
      <c r="BJ65" s="121">
        <f>IF(Y65=0,"",ROUND('[1]Neprofi'!EX67/Y65,2))</f>
      </c>
      <c r="BK65" s="118">
        <f>IF('[1]Neprofi'!EX67=0,"",ROUND('[1]Neprofi'!EH67/'[1]Neprofi'!EX67*100,2))</f>
      </c>
      <c r="BL65" s="118">
        <f>IF('[1]Neprofi'!EX67=0,"",ROUND('[1]Neprofi'!EI67/'[1]Neprofi'!EX67*100,2))</f>
      </c>
      <c r="BM65" s="147">
        <f>'[1]Neprofi'!CX67</f>
        <v>0</v>
      </c>
      <c r="BN65" s="148">
        <f t="shared" si="10"/>
      </c>
      <c r="BO65" s="148">
        <f t="shared" si="11"/>
      </c>
      <c r="BP65" s="149">
        <f t="shared" si="12"/>
      </c>
    </row>
    <row r="66" spans="1:68" s="138" customFormat="1" ht="12.75">
      <c r="A66" s="392">
        <f>'[1]Neprofi'!A68</f>
        <v>59</v>
      </c>
      <c r="B66" s="144">
        <f>IF('[1]Neprofi'!B68="","",CONCATENATE('[1]Neprofi'!B68))</f>
      </c>
      <c r="C66" s="116">
        <f>'[1]Neprofi'!D68</f>
        <v>0</v>
      </c>
      <c r="D66" s="117">
        <f>'[1]Neprofi'!H68</f>
        <v>0</v>
      </c>
      <c r="E66" s="118">
        <f t="shared" si="0"/>
      </c>
      <c r="F66" s="118">
        <f>IF(D66=0,"",ROUND('[1]Neprofi'!I68/D66*100,2))</f>
      </c>
      <c r="G66" s="118">
        <f>IF(D66=0,"",ROUND('[1]Neprofi'!J68/D66*100,2))</f>
      </c>
      <c r="H66" s="116">
        <f>'[1]Neprofi'!R68</f>
        <v>0</v>
      </c>
      <c r="I66" s="119">
        <f>IF(D66=0,"",ROUND('[1]Neprofi'!U68/D66*100,2))</f>
      </c>
      <c r="J66" s="116">
        <f>'[1]Neprofi'!V68</f>
        <v>0</v>
      </c>
      <c r="K66" s="119">
        <f>IF('[1]Neprofi'!U68=0,"",ROUND(J66/'[1]Neprofi'!U68*100,2))</f>
      </c>
      <c r="L66" s="119">
        <f>IF(C66=0,"",ROUND('[1]Neprofi'!EY68/C66*1000,2))</f>
      </c>
      <c r="M66" s="119">
        <f>IF(C66=0,"",ROUND('[1]Neprofi'!T68/C66*1000,2))</f>
      </c>
      <c r="N66" s="118">
        <f t="shared" si="1"/>
      </c>
      <c r="O66" s="117">
        <f>'[1]Neprofi'!AA68</f>
        <v>0</v>
      </c>
      <c r="P66" s="118">
        <f t="shared" si="2"/>
      </c>
      <c r="Q66" s="117">
        <f>'[1]Neprofi'!AB68</f>
        <v>0</v>
      </c>
      <c r="R66" s="118">
        <f t="shared" si="3"/>
      </c>
      <c r="S66" s="117">
        <f>'[1]Neprofi'!AC68</f>
        <v>0</v>
      </c>
      <c r="T66" s="118">
        <f>IF(S66=0,"",ROUND('[1]Neprofi'!AD68/S66*100,2))</f>
      </c>
      <c r="U66" s="118">
        <f>IF(S66=0,"",ROUND('[1]Neprofi'!AI68/S66*100,2))</f>
      </c>
      <c r="V66" s="118">
        <f>IF('[1]Neprofi'!AD68=0,"",ROUND('[1]Neprofi'!AF68/'[1]Neprofi'!AD68*100,2))</f>
      </c>
      <c r="W66" s="118">
        <f>IF('[1]Neprofi'!AD68=0,"",ROUND(SUM('[1]Neprofi'!AG68+'[1]Neprofi'!AH68)/'[1]Neprofi'!AD68*100,2))</f>
      </c>
      <c r="X66" s="118">
        <f t="shared" si="4"/>
      </c>
      <c r="Y66" s="117">
        <f>'[1]Neprofi'!AK68</f>
        <v>0</v>
      </c>
      <c r="Z66" s="118">
        <f t="shared" si="5"/>
      </c>
      <c r="AA66" s="118">
        <f t="shared" si="6"/>
      </c>
      <c r="AB66" s="145">
        <f>IF(Y66=0,"",ROUND('[1]Neprofi'!AZ68/Y66*100,2))</f>
      </c>
      <c r="AC66" s="145">
        <f>IF(Y66=0,"",ROUND('[1]Neprofi'!BA68/Y66*100,2))</f>
      </c>
      <c r="AD66" s="117">
        <f>SUM('[1]Neprofi'!AL68+'[1]Neprofi'!AM68)</f>
        <v>0</v>
      </c>
      <c r="AE66" s="118">
        <f>IF(AD66=0,"",ROUND('[1]Neprofi'!AL68/AD66*100,2))</f>
      </c>
      <c r="AF66" s="117">
        <f>SUM('[1]Neprofi'!AN68+'[1]Neprofi'!AO68)</f>
        <v>0</v>
      </c>
      <c r="AG66" s="118">
        <f t="shared" si="7"/>
      </c>
      <c r="AH66" s="118">
        <f>IF(AF66=0,"",ROUND('[1]Neprofi'!AN68/AF66*100,2))</f>
      </c>
      <c r="AI66" s="117">
        <f>'[1]Neprofi'!AP68</f>
        <v>0</v>
      </c>
      <c r="AJ66" s="118">
        <f t="shared" si="8"/>
      </c>
      <c r="AK66" s="117">
        <f>'[1]Neprofi'!BD68</f>
        <v>0</v>
      </c>
      <c r="AL66" s="117">
        <f>'[1]Neprofi'!BF68</f>
        <v>0</v>
      </c>
      <c r="AM66" s="117">
        <f>'[1]Neprofi'!BL68</f>
        <v>0</v>
      </c>
      <c r="AN66" s="117">
        <f>'[1]Neprofi'!BO68</f>
        <v>0</v>
      </c>
      <c r="AO66" s="117">
        <f>'[1]Neprofi'!BP68</f>
        <v>0</v>
      </c>
      <c r="AP66" s="117">
        <f>'[1]Neprofi'!BQ68</f>
        <v>0</v>
      </c>
      <c r="AQ66" s="117">
        <f>'[1]Neprofi'!BR68</f>
        <v>0</v>
      </c>
      <c r="AR66" s="117">
        <f>SUM('[1]Neprofi'!BT68+'[1]Neprofi'!BV68+'[1]Neprofi'!BX68)</f>
        <v>0</v>
      </c>
      <c r="AS66" s="118">
        <f>IF(C66=0,"",ROUND('[1]Neprofi'!CB68/(C66/1000),2))</f>
      </c>
      <c r="AT66" s="117">
        <f>'[1]Neprofi'!CD68</f>
        <v>0</v>
      </c>
      <c r="AU66" s="118">
        <f t="shared" si="9"/>
      </c>
      <c r="AV66" s="118">
        <f>IF(C66=0,"",ROUND('[1]Neprofi'!CA68/(C66/1000),2))</f>
      </c>
      <c r="AW66" s="117">
        <f>'[1]Neprofi'!CG68</f>
        <v>0</v>
      </c>
      <c r="AX66" s="117">
        <f>'[1]Neprofi'!CI68</f>
        <v>0</v>
      </c>
      <c r="AY66" s="117">
        <f>'[1]Neprofi'!CK68</f>
        <v>0</v>
      </c>
      <c r="AZ66" s="117">
        <f>'[1]Neprofi'!CJ68</f>
        <v>0</v>
      </c>
      <c r="BA66" s="117">
        <f>SUM('[1]Neprofi'!CL68+'[1]Neprofi'!CM68)</f>
        <v>0</v>
      </c>
      <c r="BB66" s="145">
        <f>IF(BA66=0,"",ROUND('[1]Neprofi'!CM68/BA66*100,2))</f>
      </c>
      <c r="BC66" s="117">
        <f>SUM('[1]Neprofi'!CN68+'[1]Neprofi'!CO68)</f>
        <v>0</v>
      </c>
      <c r="BD66" s="117">
        <f>'[1]Neprofi'!CP68</f>
        <v>0</v>
      </c>
      <c r="BE66" s="117">
        <f>'[1]Neprofi'!CQ68</f>
        <v>0</v>
      </c>
      <c r="BF66" s="117">
        <f>SUM('[1]Neprofi'!CR68+'[1]Neprofi'!CS68)</f>
        <v>0</v>
      </c>
      <c r="BG66" s="117">
        <f>'[1]Neprofi'!CT68</f>
        <v>0</v>
      </c>
      <c r="BH66" s="117">
        <f>'[1]Neprofi'!CV68</f>
        <v>0</v>
      </c>
      <c r="BI66" s="121">
        <f>IF(C66=0,"",ROUND('[1]Neprofi'!EX68/C66,2))</f>
      </c>
      <c r="BJ66" s="121">
        <f>IF(Y66=0,"",ROUND('[1]Neprofi'!EX68/Y66,2))</f>
      </c>
      <c r="BK66" s="118">
        <f>IF('[1]Neprofi'!EX68=0,"",ROUND('[1]Neprofi'!EH68/'[1]Neprofi'!EX68*100,2))</f>
      </c>
      <c r="BL66" s="118">
        <f>IF('[1]Neprofi'!EX68=0,"",ROUND('[1]Neprofi'!EI68/'[1]Neprofi'!EX68*100,2))</f>
      </c>
      <c r="BM66" s="147">
        <f>'[1]Neprofi'!CX68</f>
        <v>0</v>
      </c>
      <c r="BN66" s="148">
        <f t="shared" si="10"/>
      </c>
      <c r="BO66" s="148">
        <f t="shared" si="11"/>
      </c>
      <c r="BP66" s="149">
        <f t="shared" si="12"/>
      </c>
    </row>
    <row r="67" spans="1:68" s="138" customFormat="1" ht="12.75">
      <c r="A67" s="392">
        <f>'[1]Neprofi'!A69</f>
        <v>60</v>
      </c>
      <c r="B67" s="144">
        <f>IF('[1]Neprofi'!B69="","",CONCATENATE('[1]Neprofi'!B69))</f>
      </c>
      <c r="C67" s="116">
        <f>'[1]Neprofi'!D69</f>
        <v>0</v>
      </c>
      <c r="D67" s="117">
        <f>'[1]Neprofi'!H69</f>
        <v>0</v>
      </c>
      <c r="E67" s="118">
        <f t="shared" si="0"/>
      </c>
      <c r="F67" s="118">
        <f>IF(D67=0,"",ROUND('[1]Neprofi'!I69/D67*100,2))</f>
      </c>
      <c r="G67" s="118">
        <f>IF(D67=0,"",ROUND('[1]Neprofi'!J69/D67*100,2))</f>
      </c>
      <c r="H67" s="116">
        <f>'[1]Neprofi'!R69</f>
        <v>0</v>
      </c>
      <c r="I67" s="119">
        <f>IF(D67=0,"",ROUND('[1]Neprofi'!U69/D67*100,2))</f>
      </c>
      <c r="J67" s="116">
        <f>'[1]Neprofi'!V69</f>
        <v>0</v>
      </c>
      <c r="K67" s="119">
        <f>IF('[1]Neprofi'!U69=0,"",ROUND(J67/'[1]Neprofi'!U69*100,2))</f>
      </c>
      <c r="L67" s="119">
        <f>IF(C67=0,"",ROUND('[1]Neprofi'!EY69/C67*1000,2))</f>
      </c>
      <c r="M67" s="119">
        <f>IF(C67=0,"",ROUND('[1]Neprofi'!T69/C67*1000,2))</f>
      </c>
      <c r="N67" s="118">
        <f t="shared" si="1"/>
      </c>
      <c r="O67" s="117">
        <f>'[1]Neprofi'!AA69</f>
        <v>0</v>
      </c>
      <c r="P67" s="118">
        <f t="shared" si="2"/>
      </c>
      <c r="Q67" s="117">
        <f>'[1]Neprofi'!AB69</f>
        <v>0</v>
      </c>
      <c r="R67" s="118">
        <f t="shared" si="3"/>
      </c>
      <c r="S67" s="117">
        <f>'[1]Neprofi'!AC69</f>
        <v>0</v>
      </c>
      <c r="T67" s="118">
        <f>IF(S67=0,"",ROUND('[1]Neprofi'!AD69/S67*100,2))</f>
      </c>
      <c r="U67" s="118">
        <f>IF(S67=0,"",ROUND('[1]Neprofi'!AI69/S67*100,2))</f>
      </c>
      <c r="V67" s="118">
        <f>IF('[1]Neprofi'!AD69=0,"",ROUND('[1]Neprofi'!AF69/'[1]Neprofi'!AD69*100,2))</f>
      </c>
      <c r="W67" s="118">
        <f>IF('[1]Neprofi'!AD69=0,"",ROUND(SUM('[1]Neprofi'!AG69+'[1]Neprofi'!AH69)/'[1]Neprofi'!AD69*100,2))</f>
      </c>
      <c r="X67" s="118">
        <f t="shared" si="4"/>
      </c>
      <c r="Y67" s="117">
        <f>'[1]Neprofi'!AK69</f>
        <v>0</v>
      </c>
      <c r="Z67" s="118">
        <f t="shared" si="5"/>
      </c>
      <c r="AA67" s="118">
        <f t="shared" si="6"/>
      </c>
      <c r="AB67" s="145">
        <f>IF(Y67=0,"",ROUND('[1]Neprofi'!AZ69/Y67*100,2))</f>
      </c>
      <c r="AC67" s="145">
        <f>IF(Y67=0,"",ROUND('[1]Neprofi'!BA69/Y67*100,2))</f>
      </c>
      <c r="AD67" s="117">
        <f>SUM('[1]Neprofi'!AL69+'[1]Neprofi'!AM69)</f>
        <v>0</v>
      </c>
      <c r="AE67" s="118">
        <f>IF(AD67=0,"",ROUND('[1]Neprofi'!AL69/AD67*100,2))</f>
      </c>
      <c r="AF67" s="117">
        <f>SUM('[1]Neprofi'!AN69+'[1]Neprofi'!AO69)</f>
        <v>0</v>
      </c>
      <c r="AG67" s="118">
        <f t="shared" si="7"/>
      </c>
      <c r="AH67" s="118">
        <f>IF(AF67=0,"",ROUND('[1]Neprofi'!AN69/AF67*100,2))</f>
      </c>
      <c r="AI67" s="117">
        <f>'[1]Neprofi'!AP69</f>
        <v>0</v>
      </c>
      <c r="AJ67" s="118">
        <f t="shared" si="8"/>
      </c>
      <c r="AK67" s="117">
        <f>'[1]Neprofi'!BD69</f>
        <v>0</v>
      </c>
      <c r="AL67" s="117">
        <f>'[1]Neprofi'!BF69</f>
        <v>0</v>
      </c>
      <c r="AM67" s="117">
        <f>'[1]Neprofi'!BL69</f>
        <v>0</v>
      </c>
      <c r="AN67" s="117">
        <f>'[1]Neprofi'!BO69</f>
        <v>0</v>
      </c>
      <c r="AO67" s="117">
        <f>'[1]Neprofi'!BP69</f>
        <v>0</v>
      </c>
      <c r="AP67" s="117">
        <f>'[1]Neprofi'!BQ69</f>
        <v>0</v>
      </c>
      <c r="AQ67" s="117">
        <f>'[1]Neprofi'!BR69</f>
        <v>0</v>
      </c>
      <c r="AR67" s="117">
        <f>SUM('[1]Neprofi'!BT69+'[1]Neprofi'!BV69+'[1]Neprofi'!BX69)</f>
        <v>0</v>
      </c>
      <c r="AS67" s="118">
        <f>IF(C67=0,"",ROUND('[1]Neprofi'!CB69/(C67/1000),2))</f>
      </c>
      <c r="AT67" s="117">
        <f>'[1]Neprofi'!CD69</f>
        <v>0</v>
      </c>
      <c r="AU67" s="118">
        <f t="shared" si="9"/>
      </c>
      <c r="AV67" s="118">
        <f>IF(C67=0,"",ROUND('[1]Neprofi'!CA69/(C67/1000),2))</f>
      </c>
      <c r="AW67" s="117">
        <f>'[1]Neprofi'!CG69</f>
        <v>0</v>
      </c>
      <c r="AX67" s="117">
        <f>'[1]Neprofi'!CI69</f>
        <v>0</v>
      </c>
      <c r="AY67" s="117">
        <f>'[1]Neprofi'!CK69</f>
        <v>0</v>
      </c>
      <c r="AZ67" s="117">
        <f>'[1]Neprofi'!CJ69</f>
        <v>0</v>
      </c>
      <c r="BA67" s="117">
        <f>SUM('[1]Neprofi'!CL69+'[1]Neprofi'!CM69)</f>
        <v>0</v>
      </c>
      <c r="BB67" s="145">
        <f>IF(BA67=0,"",ROUND('[1]Neprofi'!CM69/BA67*100,2))</f>
      </c>
      <c r="BC67" s="117">
        <f>SUM('[1]Neprofi'!CN69+'[1]Neprofi'!CO69)</f>
        <v>0</v>
      </c>
      <c r="BD67" s="117">
        <f>'[1]Neprofi'!CP69</f>
        <v>0</v>
      </c>
      <c r="BE67" s="117">
        <f>'[1]Neprofi'!CQ69</f>
        <v>0</v>
      </c>
      <c r="BF67" s="117">
        <f>SUM('[1]Neprofi'!CR69+'[1]Neprofi'!CS69)</f>
        <v>0</v>
      </c>
      <c r="BG67" s="117">
        <f>'[1]Neprofi'!CT69</f>
        <v>0</v>
      </c>
      <c r="BH67" s="117">
        <f>'[1]Neprofi'!CV69</f>
        <v>0</v>
      </c>
      <c r="BI67" s="121">
        <f>IF(C67=0,"",ROUND('[1]Neprofi'!EX69/C67,2))</f>
      </c>
      <c r="BJ67" s="121">
        <f>IF(Y67=0,"",ROUND('[1]Neprofi'!EX69/Y67,2))</f>
      </c>
      <c r="BK67" s="118">
        <f>IF('[1]Neprofi'!EX69=0,"",ROUND('[1]Neprofi'!EH69/'[1]Neprofi'!EX69*100,2))</f>
      </c>
      <c r="BL67" s="118">
        <f>IF('[1]Neprofi'!EX69=0,"",ROUND('[1]Neprofi'!EI69/'[1]Neprofi'!EX69*100,2))</f>
      </c>
      <c r="BM67" s="147">
        <f>'[1]Neprofi'!CX69</f>
        <v>0</v>
      </c>
      <c r="BN67" s="148">
        <f t="shared" si="10"/>
      </c>
      <c r="BO67" s="148">
        <f t="shared" si="11"/>
      </c>
      <c r="BP67" s="149">
        <f t="shared" si="12"/>
      </c>
    </row>
    <row r="68" spans="1:68" s="183" customFormat="1" ht="13.5" thickBot="1">
      <c r="A68" s="190"/>
      <c r="B68" s="187"/>
      <c r="C68" s="187"/>
      <c r="D68" s="193"/>
      <c r="E68" s="191"/>
      <c r="F68" s="191"/>
      <c r="G68" s="191"/>
      <c r="H68" s="187"/>
      <c r="I68" s="191"/>
      <c r="J68" s="191"/>
      <c r="K68" s="191"/>
      <c r="L68" s="191"/>
      <c r="M68" s="191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91"/>
      <c r="AA68" s="191"/>
      <c r="AB68" s="194"/>
      <c r="AC68" s="194"/>
      <c r="AD68" s="187"/>
      <c r="AE68" s="187"/>
      <c r="AF68" s="187"/>
      <c r="AG68" s="187"/>
      <c r="AH68" s="187"/>
      <c r="AI68" s="187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4"/>
      <c r="AW68" s="191"/>
      <c r="AX68" s="191"/>
      <c r="AY68" s="191"/>
      <c r="AZ68" s="191"/>
      <c r="BA68" s="191"/>
      <c r="BB68" s="194"/>
      <c r="BC68" s="191"/>
      <c r="BD68" s="191"/>
      <c r="BE68" s="191"/>
      <c r="BF68" s="191"/>
      <c r="BG68" s="191"/>
      <c r="BH68" s="191"/>
      <c r="BI68" s="127"/>
      <c r="BJ68" s="127"/>
      <c r="BK68" s="127"/>
      <c r="BL68" s="195"/>
      <c r="BM68" s="127"/>
      <c r="BN68" s="127"/>
      <c r="BO68" s="127"/>
      <c r="BP68" s="129"/>
    </row>
    <row r="69" spans="1:64" s="153" customFormat="1" ht="12.75">
      <c r="A69" s="150"/>
      <c r="B69" s="94"/>
      <c r="C69" s="94"/>
      <c r="D69" s="151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152"/>
    </row>
    <row r="70" ht="22.5">
      <c r="B70" s="130" t="s">
        <v>206</v>
      </c>
    </row>
  </sheetData>
  <sheetProtection password="D024" sheet="1"/>
  <mergeCells count="17">
    <mergeCell ref="AT3:AU3"/>
    <mergeCell ref="BK3:BL3"/>
    <mergeCell ref="D3:E3"/>
    <mergeCell ref="F3:G3"/>
    <mergeCell ref="J3:L3"/>
    <mergeCell ref="T3:U3"/>
    <mergeCell ref="AB3:AC3"/>
    <mergeCell ref="BI2:BK2"/>
    <mergeCell ref="AD3:AH3"/>
    <mergeCell ref="A1:B1"/>
    <mergeCell ref="D2:N2"/>
    <mergeCell ref="Y2:Z2"/>
    <mergeCell ref="AT2:AU2"/>
    <mergeCell ref="AX2:BH2"/>
    <mergeCell ref="AI3:AJ3"/>
    <mergeCell ref="AK3:AL3"/>
    <mergeCell ref="AM3:AO3"/>
  </mergeCells>
  <printOptions gridLines="1"/>
  <pageMargins left="0.4330708661417323" right="0" top="0.3937007874015748" bottom="0.3937007874015748" header="0" footer="0"/>
  <pageSetup horizontalDpi="600" verticalDpi="600" orientation="landscape" pageOrder="overThenDown" paperSize="9" scale="85" r:id="rId1"/>
  <headerFooter alignWithMargins="0">
    <oddHeader>&amp;C&amp;A</oddHeader>
    <oddFooter>&amp;CStrana &amp;P</oddFooter>
  </headerFooter>
  <colBreaks count="5" manualBreakCount="5">
    <brk id="14" max="107" man="1"/>
    <brk id="24" max="65535" man="1"/>
    <brk id="36" max="65535" man="1"/>
    <brk id="49" max="107" man="1"/>
    <brk id="60" max="10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S13"/>
  <sheetViews>
    <sheetView showGridLines="0" zoomScalePageLayoutView="0" workbookViewId="0" topLeftCell="A1">
      <pane xSplit="3" ySplit="7" topLeftCell="D8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D8" sqref="D8"/>
    </sheetView>
  </sheetViews>
  <sheetFormatPr defaultColWidth="9.00390625" defaultRowHeight="12.75"/>
  <cols>
    <col min="1" max="1" width="3.75390625" style="17" customWidth="1"/>
    <col min="2" max="2" width="22.25390625" style="18" customWidth="1"/>
    <col min="3" max="3" width="9.75390625" style="18" customWidth="1"/>
    <col min="4" max="4" width="12.00390625" style="131" customWidth="1"/>
    <col min="5" max="5" width="10.875" style="19" customWidth="1"/>
    <col min="6" max="7" width="9.75390625" style="19" customWidth="1"/>
    <col min="8" max="8" width="9.75390625" style="18" customWidth="1"/>
    <col min="9" max="9" width="8.375" style="19" customWidth="1"/>
    <col min="10" max="10" width="9.00390625" style="19" customWidth="1"/>
    <col min="11" max="11" width="10.25390625" style="19" customWidth="1"/>
    <col min="12" max="12" width="11.125" style="19" customWidth="1"/>
    <col min="13" max="13" width="11.25390625" style="19" customWidth="1"/>
    <col min="14" max="14" width="10.75390625" style="18" customWidth="1"/>
    <col min="15" max="15" width="12.375" style="18" customWidth="1"/>
    <col min="16" max="16" width="11.625" style="18" customWidth="1"/>
    <col min="17" max="17" width="11.125" style="18" customWidth="1"/>
    <col min="18" max="18" width="13.625" style="18" customWidth="1"/>
    <col min="19" max="19" width="12.125" style="18" customWidth="1"/>
    <col min="20" max="20" width="10.75390625" style="18" customWidth="1"/>
    <col min="21" max="21" width="11.625" style="18" customWidth="1"/>
    <col min="22" max="22" width="12.25390625" style="18" customWidth="1"/>
    <col min="23" max="23" width="15.875" style="18" customWidth="1"/>
    <col min="24" max="24" width="12.00390625" style="18" customWidth="1"/>
    <col min="25" max="25" width="11.75390625" style="18" customWidth="1"/>
    <col min="26" max="26" width="9.75390625" style="19" customWidth="1"/>
    <col min="27" max="27" width="10.75390625" style="19" customWidth="1"/>
    <col min="28" max="28" width="10.00390625" style="19" customWidth="1"/>
    <col min="29" max="29" width="11.25390625" style="19" customWidth="1"/>
    <col min="30" max="30" width="10.00390625" style="18" customWidth="1"/>
    <col min="31" max="35" width="9.75390625" style="18" customWidth="1"/>
    <col min="36" max="37" width="9.75390625" style="19" customWidth="1"/>
    <col min="38" max="38" width="11.125" style="19" customWidth="1"/>
    <col min="39" max="39" width="10.00390625" style="19" customWidth="1"/>
    <col min="40" max="40" width="7.875" style="19" customWidth="1"/>
    <col min="41" max="41" width="8.00390625" style="19" customWidth="1"/>
    <col min="42" max="42" width="8.625" style="19" customWidth="1"/>
    <col min="43" max="43" width="11.125" style="19" customWidth="1"/>
    <col min="44" max="44" width="7.25390625" style="19" customWidth="1"/>
    <col min="45" max="45" width="8.75390625" style="19" customWidth="1"/>
    <col min="46" max="46" width="10.375" style="19" customWidth="1"/>
    <col min="47" max="47" width="9.875" style="19" customWidth="1"/>
    <col min="48" max="48" width="9.375" style="19" customWidth="1"/>
    <col min="49" max="50" width="10.25390625" style="19" customWidth="1"/>
    <col min="51" max="51" width="9.625" style="19" customWidth="1"/>
    <col min="52" max="52" width="8.75390625" style="19" customWidth="1"/>
    <col min="53" max="53" width="9.625" style="19" customWidth="1"/>
    <col min="54" max="55" width="11.625" style="19" customWidth="1"/>
    <col min="56" max="56" width="9.625" style="19" customWidth="1"/>
    <col min="57" max="57" width="11.25390625" style="19" customWidth="1"/>
    <col min="58" max="58" width="9.75390625" style="19" customWidth="1"/>
    <col min="59" max="60" width="11.625" style="19" customWidth="1"/>
    <col min="61" max="61" width="12.875" style="19" customWidth="1"/>
    <col min="62" max="64" width="12.125" style="19" customWidth="1"/>
    <col min="65" max="65" width="11.25390625" style="19" customWidth="1"/>
    <col min="66" max="66" width="9.375" style="19" customWidth="1"/>
    <col min="67" max="67" width="9.625" style="19" customWidth="1"/>
    <col min="68" max="68" width="9.125" style="18" customWidth="1"/>
    <col min="69" max="69" width="9.375" style="19" customWidth="1"/>
    <col min="70" max="70" width="6.875" style="19" customWidth="1"/>
    <col min="71" max="71" width="7.25390625" style="19" customWidth="1"/>
    <col min="72" max="16384" width="9.125" style="19" customWidth="1"/>
  </cols>
  <sheetData>
    <row r="1" spans="1:71" s="32" customFormat="1" ht="15.75" customHeight="1">
      <c r="A1" s="420" t="s">
        <v>55</v>
      </c>
      <c r="B1" s="421"/>
      <c r="C1" s="20" t="str">
        <f>CONCATENATE('[1]SUM'!$B$2)</f>
        <v>2015</v>
      </c>
      <c r="D1" s="21" t="s">
        <v>56</v>
      </c>
      <c r="E1" s="22"/>
      <c r="F1" s="22"/>
      <c r="G1" s="22"/>
      <c r="H1" s="22"/>
      <c r="I1" s="22"/>
      <c r="J1" s="22"/>
      <c r="K1" s="22"/>
      <c r="L1" s="22"/>
      <c r="M1" s="22"/>
      <c r="N1" s="23"/>
      <c r="O1" s="21" t="s">
        <v>56</v>
      </c>
      <c r="P1" s="24"/>
      <c r="Q1" s="24"/>
      <c r="R1" s="24"/>
      <c r="S1" s="24"/>
      <c r="T1" s="24"/>
      <c r="U1" s="24"/>
      <c r="V1" s="24"/>
      <c r="W1" s="24"/>
      <c r="X1" s="24"/>
      <c r="Y1" s="21" t="s">
        <v>56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1" t="s">
        <v>56</v>
      </c>
      <c r="AL1" s="24"/>
      <c r="AM1" s="25"/>
      <c r="AN1" s="25"/>
      <c r="AO1" s="25"/>
      <c r="AP1" s="24"/>
      <c r="AQ1" s="24"/>
      <c r="AR1" s="24"/>
      <c r="AS1" s="24"/>
      <c r="AT1" s="25"/>
      <c r="AU1" s="26"/>
      <c r="AV1" s="27"/>
      <c r="AW1" s="26"/>
      <c r="AX1" s="21" t="s">
        <v>56</v>
      </c>
      <c r="AY1" s="28"/>
      <c r="AZ1" s="28"/>
      <c r="BA1" s="28"/>
      <c r="BB1" s="26"/>
      <c r="BC1" s="26"/>
      <c r="BD1" s="26"/>
      <c r="BE1" s="26"/>
      <c r="BF1" s="26"/>
      <c r="BG1" s="26"/>
      <c r="BH1" s="26"/>
      <c r="BI1" s="21" t="s">
        <v>56</v>
      </c>
      <c r="BJ1" s="28"/>
      <c r="BK1" s="28"/>
      <c r="BL1" s="28"/>
      <c r="BM1" s="26"/>
      <c r="BN1" s="26"/>
      <c r="BO1" s="26"/>
      <c r="BP1" s="24"/>
      <c r="BQ1" s="29"/>
      <c r="BR1" s="30"/>
      <c r="BS1" s="31"/>
    </row>
    <row r="2" spans="1:71" s="32" customFormat="1" ht="17.25" customHeight="1">
      <c r="A2" s="33"/>
      <c r="B2" s="34" t="str">
        <f>CONCATENATE('[1]SUM'!$B$3)</f>
        <v>Moravskoslezský kraj</v>
      </c>
      <c r="C2" s="35"/>
      <c r="D2" s="422" t="s">
        <v>57</v>
      </c>
      <c r="E2" s="422"/>
      <c r="F2" s="422"/>
      <c r="G2" s="422"/>
      <c r="H2" s="422"/>
      <c r="I2" s="422"/>
      <c r="J2" s="422"/>
      <c r="K2" s="422"/>
      <c r="L2" s="422"/>
      <c r="M2" s="423"/>
      <c r="N2" s="423"/>
      <c r="O2" s="36" t="s">
        <v>58</v>
      </c>
      <c r="P2" s="37"/>
      <c r="Q2" s="37"/>
      <c r="R2" s="37"/>
      <c r="S2" s="37"/>
      <c r="T2" s="37"/>
      <c r="U2" s="37"/>
      <c r="V2" s="37"/>
      <c r="W2" s="37"/>
      <c r="X2" s="38"/>
      <c r="Y2" s="424" t="s">
        <v>59</v>
      </c>
      <c r="Z2" s="425"/>
      <c r="AA2" s="39"/>
      <c r="AB2" s="40"/>
      <c r="AC2" s="40"/>
      <c r="AD2" s="39"/>
      <c r="AE2" s="39"/>
      <c r="AF2" s="39"/>
      <c r="AG2" s="39"/>
      <c r="AH2" s="41"/>
      <c r="AI2" s="39"/>
      <c r="AJ2" s="39"/>
      <c r="AK2" s="42" t="s">
        <v>60</v>
      </c>
      <c r="AL2" s="43"/>
      <c r="AM2" s="44"/>
      <c r="AN2" s="44"/>
      <c r="AO2" s="44"/>
      <c r="AP2" s="43"/>
      <c r="AQ2" s="43"/>
      <c r="AR2" s="43"/>
      <c r="AS2" s="43"/>
      <c r="AT2" s="426"/>
      <c r="AU2" s="427"/>
      <c r="AV2" s="42"/>
      <c r="AW2" s="45"/>
      <c r="AX2" s="428" t="s">
        <v>61</v>
      </c>
      <c r="AY2" s="428"/>
      <c r="AZ2" s="428"/>
      <c r="BA2" s="428"/>
      <c r="BB2" s="428"/>
      <c r="BC2" s="428"/>
      <c r="BD2" s="428"/>
      <c r="BE2" s="428"/>
      <c r="BF2" s="428"/>
      <c r="BG2" s="428"/>
      <c r="BH2" s="429"/>
      <c r="BI2" s="416" t="s">
        <v>62</v>
      </c>
      <c r="BJ2" s="416"/>
      <c r="BK2" s="416"/>
      <c r="BL2" s="239"/>
      <c r="BM2" s="46" t="s">
        <v>63</v>
      </c>
      <c r="BN2" s="46"/>
      <c r="BO2" s="46"/>
      <c r="BP2" s="47"/>
      <c r="BQ2" s="48"/>
      <c r="BR2" s="48"/>
      <c r="BS2" s="49"/>
    </row>
    <row r="3" spans="1:71" s="67" customFormat="1" ht="15" customHeight="1">
      <c r="A3" s="50"/>
      <c r="B3" s="51" t="str">
        <f>CONCATENATE('[1]SUM'!$B$4)</f>
        <v>Bruntál</v>
      </c>
      <c r="C3" s="52"/>
      <c r="D3" s="439" t="s">
        <v>64</v>
      </c>
      <c r="E3" s="440"/>
      <c r="F3" s="430" t="s">
        <v>65</v>
      </c>
      <c r="G3" s="441"/>
      <c r="H3" s="53"/>
      <c r="I3" s="54"/>
      <c r="J3" s="442" t="s">
        <v>35</v>
      </c>
      <c r="K3" s="443"/>
      <c r="L3" s="444"/>
      <c r="M3" s="52"/>
      <c r="N3" s="52"/>
      <c r="O3" s="52"/>
      <c r="P3" s="52"/>
      <c r="Q3" s="52"/>
      <c r="R3" s="52"/>
      <c r="S3" s="55" t="s">
        <v>66</v>
      </c>
      <c r="T3" s="445" t="s">
        <v>65</v>
      </c>
      <c r="U3" s="445"/>
      <c r="V3" s="56"/>
      <c r="W3" s="56"/>
      <c r="X3" s="56"/>
      <c r="Y3" s="57"/>
      <c r="Z3" s="58"/>
      <c r="AA3" s="59"/>
      <c r="AB3" s="446" t="s">
        <v>65</v>
      </c>
      <c r="AC3" s="447"/>
      <c r="AD3" s="417" t="s">
        <v>67</v>
      </c>
      <c r="AE3" s="418"/>
      <c r="AF3" s="418"/>
      <c r="AG3" s="418"/>
      <c r="AH3" s="419"/>
      <c r="AI3" s="430" t="s">
        <v>68</v>
      </c>
      <c r="AJ3" s="431"/>
      <c r="AK3" s="432" t="s">
        <v>69</v>
      </c>
      <c r="AL3" s="433"/>
      <c r="AM3" s="434" t="s">
        <v>70</v>
      </c>
      <c r="AN3" s="435"/>
      <c r="AO3" s="436"/>
      <c r="AP3" s="52"/>
      <c r="AQ3" s="52"/>
      <c r="AR3" s="52"/>
      <c r="AS3" s="52"/>
      <c r="AT3" s="437" t="s">
        <v>71</v>
      </c>
      <c r="AU3" s="438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1"/>
      <c r="BJ3" s="61"/>
      <c r="BK3" s="437" t="s">
        <v>72</v>
      </c>
      <c r="BL3" s="433"/>
      <c r="BM3" s="62" t="s">
        <v>73</v>
      </c>
      <c r="BN3" s="62"/>
      <c r="BO3" s="62"/>
      <c r="BP3" s="63"/>
      <c r="BQ3" s="64" t="s">
        <v>74</v>
      </c>
      <c r="BR3" s="65"/>
      <c r="BS3" s="66"/>
    </row>
    <row r="4" spans="1:71" s="71" customFormat="1" ht="9.75" customHeight="1">
      <c r="A4" s="68"/>
      <c r="B4" s="69" t="s">
        <v>75</v>
      </c>
      <c r="C4" s="69" t="s">
        <v>76</v>
      </c>
      <c r="D4" s="69" t="s">
        <v>77</v>
      </c>
      <c r="E4" s="69" t="s">
        <v>78</v>
      </c>
      <c r="F4" s="69" t="s">
        <v>79</v>
      </c>
      <c r="G4" s="69" t="s">
        <v>80</v>
      </c>
      <c r="H4" s="69" t="s">
        <v>81</v>
      </c>
      <c r="I4" s="69" t="s">
        <v>82</v>
      </c>
      <c r="J4" s="69" t="s">
        <v>83</v>
      </c>
      <c r="K4" s="69" t="s">
        <v>84</v>
      </c>
      <c r="L4" s="69" t="s">
        <v>85</v>
      </c>
      <c r="M4" s="69" t="s">
        <v>86</v>
      </c>
      <c r="N4" s="69" t="s">
        <v>87</v>
      </c>
      <c r="O4" s="69" t="s">
        <v>88</v>
      </c>
      <c r="P4" s="69" t="s">
        <v>89</v>
      </c>
      <c r="Q4" s="69" t="s">
        <v>90</v>
      </c>
      <c r="R4" s="69" t="s">
        <v>91</v>
      </c>
      <c r="S4" s="69" t="s">
        <v>92</v>
      </c>
      <c r="T4" s="69" t="s">
        <v>93</v>
      </c>
      <c r="U4" s="69" t="s">
        <v>94</v>
      </c>
      <c r="V4" s="69" t="s">
        <v>95</v>
      </c>
      <c r="W4" s="69" t="s">
        <v>96</v>
      </c>
      <c r="X4" s="69" t="s">
        <v>97</v>
      </c>
      <c r="Y4" s="69" t="s">
        <v>98</v>
      </c>
      <c r="Z4" s="69" t="s">
        <v>99</v>
      </c>
      <c r="AA4" s="69" t="s">
        <v>100</v>
      </c>
      <c r="AB4" s="69" t="s">
        <v>101</v>
      </c>
      <c r="AC4" s="69" t="s">
        <v>102</v>
      </c>
      <c r="AD4" s="69" t="s">
        <v>103</v>
      </c>
      <c r="AE4" s="69" t="s">
        <v>104</v>
      </c>
      <c r="AF4" s="69" t="s">
        <v>105</v>
      </c>
      <c r="AG4" s="69" t="s">
        <v>106</v>
      </c>
      <c r="AH4" s="69" t="s">
        <v>107</v>
      </c>
      <c r="AI4" s="69" t="s">
        <v>108</v>
      </c>
      <c r="AJ4" s="69" t="s">
        <v>109</v>
      </c>
      <c r="AK4" s="69" t="s">
        <v>110</v>
      </c>
      <c r="AL4" s="69" t="s">
        <v>111</v>
      </c>
      <c r="AM4" s="69" t="s">
        <v>112</v>
      </c>
      <c r="AN4" s="69" t="s">
        <v>113</v>
      </c>
      <c r="AO4" s="69" t="s">
        <v>114</v>
      </c>
      <c r="AP4" s="69" t="s">
        <v>115</v>
      </c>
      <c r="AQ4" s="69" t="s">
        <v>116</v>
      </c>
      <c r="AR4" s="69" t="s">
        <v>117</v>
      </c>
      <c r="AS4" s="69" t="s">
        <v>118</v>
      </c>
      <c r="AT4" s="69" t="s">
        <v>119</v>
      </c>
      <c r="AU4" s="69" t="s">
        <v>120</v>
      </c>
      <c r="AV4" s="69" t="s">
        <v>121</v>
      </c>
      <c r="AW4" s="69" t="s">
        <v>122</v>
      </c>
      <c r="AX4" s="69" t="s">
        <v>123</v>
      </c>
      <c r="AY4" s="69" t="s">
        <v>124</v>
      </c>
      <c r="AZ4" s="69" t="s">
        <v>125</v>
      </c>
      <c r="BA4" s="69" t="s">
        <v>126</v>
      </c>
      <c r="BB4" s="69" t="s">
        <v>127</v>
      </c>
      <c r="BC4" s="69" t="s">
        <v>128</v>
      </c>
      <c r="BD4" s="69" t="s">
        <v>129</v>
      </c>
      <c r="BE4" s="69" t="s">
        <v>130</v>
      </c>
      <c r="BF4" s="69" t="s">
        <v>131</v>
      </c>
      <c r="BG4" s="69" t="s">
        <v>132</v>
      </c>
      <c r="BH4" s="69" t="s">
        <v>133</v>
      </c>
      <c r="BI4" s="69" t="s">
        <v>134</v>
      </c>
      <c r="BJ4" s="69" t="s">
        <v>135</v>
      </c>
      <c r="BK4" s="69" t="s">
        <v>136</v>
      </c>
      <c r="BL4" s="69" t="s">
        <v>137</v>
      </c>
      <c r="BM4" s="69" t="s">
        <v>138</v>
      </c>
      <c r="BN4" s="69" t="s">
        <v>139</v>
      </c>
      <c r="BO4" s="69" t="s">
        <v>140</v>
      </c>
      <c r="BP4" s="69" t="s">
        <v>141</v>
      </c>
      <c r="BQ4" s="69" t="s">
        <v>142</v>
      </c>
      <c r="BR4" s="69" t="s">
        <v>143</v>
      </c>
      <c r="BS4" s="70" t="s">
        <v>144</v>
      </c>
    </row>
    <row r="5" spans="1:71" s="67" customFormat="1" ht="12.75" customHeight="1" thickBot="1">
      <c r="A5" s="50"/>
      <c r="B5" s="72" t="s">
        <v>145</v>
      </c>
      <c r="C5" s="73"/>
      <c r="D5" s="74"/>
      <c r="E5" s="74"/>
      <c r="F5" s="74"/>
      <c r="G5" s="74"/>
      <c r="H5" s="74"/>
      <c r="I5" s="74"/>
      <c r="J5" s="74"/>
      <c r="K5" s="75"/>
      <c r="L5" s="75"/>
      <c r="M5" s="75"/>
      <c r="N5" s="75"/>
      <c r="O5" s="74"/>
      <c r="P5" s="75"/>
      <c r="Q5" s="74"/>
      <c r="R5" s="74"/>
      <c r="S5" s="74"/>
      <c r="T5" s="74"/>
      <c r="U5" s="74"/>
      <c r="V5" s="75"/>
      <c r="W5" s="74"/>
      <c r="X5" s="75"/>
      <c r="Y5" s="74"/>
      <c r="Z5" s="74"/>
      <c r="AA5" s="75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5"/>
      <c r="AR5" s="74"/>
      <c r="AS5" s="75"/>
      <c r="AT5" s="74"/>
      <c r="AU5" s="75"/>
      <c r="AV5" s="75"/>
      <c r="AW5" s="75"/>
      <c r="AX5" s="75"/>
      <c r="AY5" s="74"/>
      <c r="AZ5" s="75"/>
      <c r="BA5" s="74"/>
      <c r="BB5" s="74"/>
      <c r="BC5" s="74"/>
      <c r="BD5" s="74"/>
      <c r="BE5" s="74"/>
      <c r="BF5" s="74"/>
      <c r="BG5" s="74"/>
      <c r="BH5" s="74"/>
      <c r="BI5" s="75"/>
      <c r="BJ5" s="75"/>
      <c r="BK5" s="74"/>
      <c r="BL5" s="74"/>
      <c r="BM5" s="74"/>
      <c r="BN5" s="75"/>
      <c r="BO5" s="75"/>
      <c r="BP5" s="75"/>
      <c r="BQ5" s="74"/>
      <c r="BR5" s="74"/>
      <c r="BS5" s="76"/>
    </row>
    <row r="6" spans="1:71" s="79" customFormat="1" ht="57" customHeight="1" thickBot="1">
      <c r="A6" s="77"/>
      <c r="B6" s="137" t="s">
        <v>209</v>
      </c>
      <c r="C6" s="13" t="s">
        <v>146</v>
      </c>
      <c r="D6" s="9" t="s">
        <v>147</v>
      </c>
      <c r="E6" s="9" t="s">
        <v>48</v>
      </c>
      <c r="F6" s="9" t="s">
        <v>148</v>
      </c>
      <c r="G6" s="9" t="s">
        <v>149</v>
      </c>
      <c r="H6" s="9" t="s">
        <v>150</v>
      </c>
      <c r="I6" s="9" t="s">
        <v>151</v>
      </c>
      <c r="J6" s="13" t="s">
        <v>152</v>
      </c>
      <c r="K6" s="9" t="s">
        <v>153</v>
      </c>
      <c r="L6" s="9" t="s">
        <v>49</v>
      </c>
      <c r="M6" s="9" t="s">
        <v>50</v>
      </c>
      <c r="N6" s="9" t="s">
        <v>154</v>
      </c>
      <c r="O6" s="9" t="s">
        <v>155</v>
      </c>
      <c r="P6" s="9" t="s">
        <v>51</v>
      </c>
      <c r="Q6" s="9" t="s">
        <v>156</v>
      </c>
      <c r="R6" s="9" t="s">
        <v>52</v>
      </c>
      <c r="S6" s="9" t="s">
        <v>157</v>
      </c>
      <c r="T6" s="9" t="s">
        <v>158</v>
      </c>
      <c r="U6" s="9" t="s">
        <v>159</v>
      </c>
      <c r="V6" s="9" t="s">
        <v>241</v>
      </c>
      <c r="W6" s="9" t="s">
        <v>54</v>
      </c>
      <c r="X6" s="9" t="s">
        <v>160</v>
      </c>
      <c r="Y6" s="9" t="s">
        <v>161</v>
      </c>
      <c r="Z6" s="9" t="s">
        <v>258</v>
      </c>
      <c r="AA6" s="9" t="s">
        <v>163</v>
      </c>
      <c r="AB6" s="9" t="s">
        <v>164</v>
      </c>
      <c r="AC6" s="9" t="s">
        <v>165</v>
      </c>
      <c r="AD6" s="9" t="s">
        <v>166</v>
      </c>
      <c r="AE6" s="9" t="s">
        <v>257</v>
      </c>
      <c r="AF6" s="9" t="s">
        <v>168</v>
      </c>
      <c r="AG6" s="9" t="s">
        <v>169</v>
      </c>
      <c r="AH6" s="9" t="s">
        <v>167</v>
      </c>
      <c r="AI6" s="9" t="s">
        <v>68</v>
      </c>
      <c r="AJ6" s="9" t="s">
        <v>170</v>
      </c>
      <c r="AK6" s="13" t="s">
        <v>171</v>
      </c>
      <c r="AL6" s="13" t="s">
        <v>172</v>
      </c>
      <c r="AM6" s="9" t="s">
        <v>173</v>
      </c>
      <c r="AN6" s="9" t="s">
        <v>174</v>
      </c>
      <c r="AO6" s="9" t="s">
        <v>175</v>
      </c>
      <c r="AP6" s="192" t="s">
        <v>215</v>
      </c>
      <c r="AQ6" s="192" t="s">
        <v>216</v>
      </c>
      <c r="AR6" s="13" t="s">
        <v>176</v>
      </c>
      <c r="AS6" s="13" t="s">
        <v>177</v>
      </c>
      <c r="AT6" s="9" t="s">
        <v>178</v>
      </c>
      <c r="AU6" s="9" t="s">
        <v>179</v>
      </c>
      <c r="AV6" s="9" t="s">
        <v>180</v>
      </c>
      <c r="AW6" s="9" t="s">
        <v>181</v>
      </c>
      <c r="AX6" s="9" t="s">
        <v>40</v>
      </c>
      <c r="AY6" s="9" t="s">
        <v>182</v>
      </c>
      <c r="AZ6" s="9" t="s">
        <v>183</v>
      </c>
      <c r="BA6" s="9" t="s">
        <v>184</v>
      </c>
      <c r="BB6" s="9" t="s">
        <v>185</v>
      </c>
      <c r="BC6" s="9" t="s">
        <v>186</v>
      </c>
      <c r="BD6" s="9" t="s">
        <v>187</v>
      </c>
      <c r="BE6" s="9" t="s">
        <v>188</v>
      </c>
      <c r="BF6" s="9" t="s">
        <v>189</v>
      </c>
      <c r="BG6" s="9" t="s">
        <v>190</v>
      </c>
      <c r="BH6" s="9" t="s">
        <v>191</v>
      </c>
      <c r="BI6" s="9" t="s">
        <v>192</v>
      </c>
      <c r="BJ6" s="9" t="s">
        <v>193</v>
      </c>
      <c r="BK6" s="9" t="s">
        <v>194</v>
      </c>
      <c r="BL6" s="9" t="s">
        <v>195</v>
      </c>
      <c r="BM6" s="9" t="s">
        <v>196</v>
      </c>
      <c r="BN6" s="9" t="s">
        <v>197</v>
      </c>
      <c r="BO6" s="9" t="s">
        <v>198</v>
      </c>
      <c r="BP6" s="9" t="s">
        <v>199</v>
      </c>
      <c r="BQ6" s="9" t="s">
        <v>200</v>
      </c>
      <c r="BR6" s="9" t="s">
        <v>201</v>
      </c>
      <c r="BS6" s="14" t="s">
        <v>202</v>
      </c>
    </row>
    <row r="7" spans="1:71" s="138" customFormat="1" ht="18" customHeight="1" thickBot="1">
      <c r="A7" s="227"/>
      <c r="B7" s="228" t="s">
        <v>205</v>
      </c>
      <c r="C7" s="169">
        <f>'[1]SUM'!D9</f>
        <v>88179</v>
      </c>
      <c r="D7" s="169">
        <f>'[1]SUM'!H9</f>
        <v>473597</v>
      </c>
      <c r="E7" s="170">
        <f>IF(C7=0,"",ROUND(D7/C7*1000,2))</f>
        <v>5370.86</v>
      </c>
      <c r="F7" s="170">
        <f>IF(D7=0,"",ROUND('[1]SUM'!I9/D7*100,2))</f>
        <v>33.17</v>
      </c>
      <c r="G7" s="170">
        <f>IF(D7=0,"",ROUND('[1]SUM'!J9/D7*100,2))</f>
        <v>64.44</v>
      </c>
      <c r="H7" s="169">
        <f>'[1]SUM'!R9</f>
        <v>1004</v>
      </c>
      <c r="I7" s="170">
        <f>IF(D7=0,"",ROUND('[1]SUM'!U9/D7*100,2))</f>
        <v>69</v>
      </c>
      <c r="J7" s="169">
        <f>'[1]SUM'!V9</f>
        <v>15207</v>
      </c>
      <c r="K7" s="170">
        <f>IF('[1]SUM'!U9=0,"",ROUND(J7/'[1]SUM'!U9*100,2))</f>
        <v>4.65</v>
      </c>
      <c r="L7" s="170">
        <f>IF(C7=0,"",ROUND('[1]SUM'!EY9/C7*1000,2))</f>
        <v>147.69</v>
      </c>
      <c r="M7" s="170">
        <f>IF(C7=0,"",ROUND('[1]SUM'!T9/C7*1000,2))</f>
        <v>3.8</v>
      </c>
      <c r="N7" s="170">
        <f>IF(D7=0,"",ROUND(Y7/D7,2))</f>
        <v>1.19</v>
      </c>
      <c r="O7" s="169">
        <f>'[1]SUM'!AA9</f>
        <v>9937</v>
      </c>
      <c r="P7" s="170">
        <f>IF(C7=0,"",ROUND(O7/C7*100,2))</f>
        <v>11.27</v>
      </c>
      <c r="Q7" s="169">
        <f>'[1]SUM'!AB9</f>
        <v>3027</v>
      </c>
      <c r="R7" s="170">
        <f>IF(O7=0,"",ROUND(Q7/O7*100,2))</f>
        <v>30.46</v>
      </c>
      <c r="S7" s="169">
        <f>'[1]SUM'!AC9</f>
        <v>304261</v>
      </c>
      <c r="T7" s="170">
        <f>IF(S7=0,"",ROUND('[1]SUM'!AD9/S7*100,2))</f>
        <v>56.4</v>
      </c>
      <c r="U7" s="170">
        <f>IF(S7=0,"",ROUND('[1]SUM'!AI9/S7*100,2))</f>
        <v>43.6</v>
      </c>
      <c r="V7" s="170">
        <f>IF('[1]SUM'!AD9=0,"",ROUND('[1]SUM'!AF9/'[1]SUM'!AD9*100,2))</f>
        <v>12.32</v>
      </c>
      <c r="W7" s="170">
        <f>IF('[1]SUM'!AD9=0,"",ROUND(SUM('[1]SUM'!AG9+'[1]SUM'!AH9)/'[1]SUM'!AD9*100,2))</f>
        <v>14.47</v>
      </c>
      <c r="X7" s="170">
        <f>IF(C7=0,"",ROUND(S7/C7,2))</f>
        <v>3.45</v>
      </c>
      <c r="Y7" s="169">
        <f>'[1]SUM'!AK9</f>
        <v>561556</v>
      </c>
      <c r="Z7" s="170">
        <f>IF(C7=0,"",ROUND(Y7/C7,2))</f>
        <v>6.37</v>
      </c>
      <c r="AA7" s="170">
        <f>IF(O7=0,"",ROUND(Y7/O7,2))</f>
        <v>56.51</v>
      </c>
      <c r="AB7" s="170">
        <f>IF(Y7=0,"",ROUND('[1]SUM'!AZ9/Y7*100,2))</f>
        <v>5.7</v>
      </c>
      <c r="AC7" s="170">
        <f>IF(Y7=0,"",ROUND('[1]SUM'!BA9/Y7*100,2))</f>
        <v>41.74</v>
      </c>
      <c r="AD7" s="169">
        <f>SUM('[1]SUM'!AL9+'[1]SUM'!AM9)</f>
        <v>396139</v>
      </c>
      <c r="AE7" s="170">
        <f>IF(AD7=0,"",ROUND('[1]SUM'!AL9/AD7*100,2))</f>
        <v>24.35</v>
      </c>
      <c r="AF7" s="169">
        <f>SUM('[1]SUM'!AN9+'[1]SUM'!AO9)</f>
        <v>78111</v>
      </c>
      <c r="AG7" s="170">
        <f>IF(Q7=0,"",ROUND(AF7/Q7,2))</f>
        <v>25.8</v>
      </c>
      <c r="AH7" s="170">
        <f>IF(AF7=0,"",ROUND('[1]SUM'!AN9/AF7*100,2))</f>
        <v>21.31</v>
      </c>
      <c r="AI7" s="169">
        <f>'[1]SUM'!AP9</f>
        <v>77572</v>
      </c>
      <c r="AJ7" s="169">
        <f>IF(Y7=0,"",ROUND(AI7/Y7*100,2))</f>
        <v>13.81</v>
      </c>
      <c r="AK7" s="169">
        <f>'[1]SUM'!BD9</f>
        <v>676</v>
      </c>
      <c r="AL7" s="169">
        <f>'[1]SUM'!BF9</f>
        <v>1303</v>
      </c>
      <c r="AM7" s="169">
        <f>'[1]SUM'!BL9</f>
        <v>17453</v>
      </c>
      <c r="AN7" s="169">
        <f>'[1]SUM'!BO9</f>
        <v>85</v>
      </c>
      <c r="AO7" s="169">
        <f>'[1]SUM'!BP9</f>
        <v>2</v>
      </c>
      <c r="AP7" s="169">
        <f>'[1]SUM'!BQ9</f>
        <v>547</v>
      </c>
      <c r="AQ7" s="169">
        <f>'[1]SUM'!BR9</f>
        <v>288</v>
      </c>
      <c r="AR7" s="169">
        <f>SUM('[1]SUM'!BT9+'[1]SUM'!BV9+'[1]SUM'!BX9)</f>
        <v>1</v>
      </c>
      <c r="AS7" s="170">
        <f>IF(C7=0,"",ROUND('[1]SUM'!CB9/(C7/1000),2))</f>
        <v>3.9</v>
      </c>
      <c r="AT7" s="169">
        <f>'[1]SUM'!CD9</f>
        <v>90</v>
      </c>
      <c r="AU7" s="170">
        <f>IF(C7=0,"",ROUND(AT7/(C7/1000),2))</f>
        <v>1.02</v>
      </c>
      <c r="AV7" s="170">
        <f>IF(C7=0,"",ROUND('[1]SUM'!CA9/(C7/1000),2))</f>
        <v>44.25</v>
      </c>
      <c r="AW7" s="175"/>
      <c r="AX7" s="169">
        <f>'[1]SUM'!CI9</f>
        <v>18</v>
      </c>
      <c r="AY7" s="169">
        <f>'[1]SUM'!CK9</f>
        <v>86525</v>
      </c>
      <c r="AZ7" s="169">
        <f>'[1]SUM'!CJ9</f>
        <v>17</v>
      </c>
      <c r="BA7" s="169">
        <f>SUM('[1]SUM'!CL9+'[1]SUM'!CM9)</f>
        <v>125257</v>
      </c>
      <c r="BB7" s="170">
        <f>IF(BA7=0,"",ROUND('[1]SUM'!CM9/BA7*100,2))</f>
        <v>94.34</v>
      </c>
      <c r="BC7" s="169">
        <f>SUM('[1]SUM'!CN9+'[1]SUM'!CO9)</f>
        <v>14623</v>
      </c>
      <c r="BD7" s="169">
        <f>'[1]SUM'!CP9</f>
        <v>0</v>
      </c>
      <c r="BE7" s="169">
        <f>'[1]SUM'!CQ9</f>
        <v>3</v>
      </c>
      <c r="BF7" s="169">
        <f>SUM('[1]SUM'!CR9+'[1]SUM'!CS9)</f>
        <v>377</v>
      </c>
      <c r="BG7" s="169">
        <f>'[1]SUM'!CT9</f>
        <v>3173</v>
      </c>
      <c r="BH7" s="169">
        <f>'[1]SUM'!CV9</f>
        <v>5</v>
      </c>
      <c r="BI7" s="170">
        <f>IF(C7=0,"",ROUND('[1]SUM'!EX9/C7,2))</f>
        <v>28.02</v>
      </c>
      <c r="BJ7" s="170">
        <f>IF(Y7=0,"",ROUND('[1]SUM'!EX9/Y7,2))</f>
        <v>4.4</v>
      </c>
      <c r="BK7" s="172">
        <f>IF('[1]SUM'!EX9=0,"",ROUND('[1]SUM'!EH9/'[1]SUM'!EX9*100,2))</f>
        <v>12.81</v>
      </c>
      <c r="BL7" s="172">
        <f>IF('[1]SUM'!EX9=0,"",ROUND('[1]SUM'!EI9/'[1]SUM'!EX9*100,2))</f>
        <v>0.89</v>
      </c>
      <c r="BM7" s="172">
        <f>'[1]SUM'!CX9</f>
        <v>34.940000000000005</v>
      </c>
      <c r="BN7" s="170">
        <f>IF(C7=0,"",ROUND(BM7/(C7/1000),2))</f>
        <v>0.4</v>
      </c>
      <c r="BO7" s="170">
        <f>IF(O7=0,"",ROUND(BM7/(O7/1000),2))</f>
        <v>3.52</v>
      </c>
      <c r="BP7" s="170">
        <f>IF(S7=0,"",ROUND(BM7/(S7/1000),2))</f>
        <v>0.11</v>
      </c>
      <c r="BQ7" s="170">
        <f>SUM('[1]SUM'!CY9+'[1]SUM'!CZ9+'[1]SUM'!DA9+'[1]SUM'!DB9)</f>
        <v>32.53</v>
      </c>
      <c r="BR7" s="170">
        <f>'[1]SUM'!CY9</f>
        <v>10</v>
      </c>
      <c r="BS7" s="170">
        <f>'[1]SUM'!DA9</f>
        <v>16</v>
      </c>
    </row>
    <row r="8" spans="1:71" ht="13.5" customHeight="1">
      <c r="A8" s="155">
        <f>'[1]SUM'!A10</f>
        <v>1</v>
      </c>
      <c r="B8" s="108" t="str">
        <f>CONCATENATE('[1]SUM'!B10)</f>
        <v>Pověřená knihovna</v>
      </c>
      <c r="C8" s="109">
        <f>'[1]SUM'!D10</f>
        <v>16841</v>
      </c>
      <c r="D8" s="110">
        <f>'[1]SUM'!H10</f>
        <v>124868</v>
      </c>
      <c r="E8" s="111">
        <f>IF(C8=0,"",ROUND(D8/C8*1000,2))</f>
        <v>7414.52</v>
      </c>
      <c r="F8" s="111">
        <f>IF(D8=0,"",ROUND('[1]SUM'!I10/D8*100,2))</f>
        <v>40.95</v>
      </c>
      <c r="G8" s="111">
        <f>IF(D8=0,"",ROUND('[1]SUM'!J10/D8*100,2))</f>
        <v>55.06</v>
      </c>
      <c r="H8" s="109">
        <f>'[1]SUM'!R10</f>
        <v>449</v>
      </c>
      <c r="I8" s="112">
        <f>IF(D8=0,"",ROUND('[1]SUM'!U10/D8*100,2))</f>
        <v>44.63</v>
      </c>
      <c r="J8" s="109">
        <f>'[1]SUM'!V10</f>
        <v>5668</v>
      </c>
      <c r="K8" s="112">
        <f>IF('[1]SUM'!U10=0,"",ROUND(J8/'[1]SUM'!U10*100,2))</f>
        <v>10.17</v>
      </c>
      <c r="L8" s="112">
        <f>IF(C8=0,"",ROUND('[1]SUM'!EY10/C8*1000,2))</f>
        <v>206.88</v>
      </c>
      <c r="M8" s="112">
        <f>IF(C8=0,"",ROUND('[1]SUM'!T10/C8*1000,2))</f>
        <v>3.98</v>
      </c>
      <c r="N8" s="111">
        <f>IF(D8=0,"",ROUND(Y8/D8,2))</f>
        <v>1.36</v>
      </c>
      <c r="O8" s="110">
        <f>'[1]SUM'!AA10</f>
        <v>2347</v>
      </c>
      <c r="P8" s="111">
        <f>IF(C8=0,"",ROUND(O8/C8*100,2))</f>
        <v>13.94</v>
      </c>
      <c r="Q8" s="110">
        <f>'[1]SUM'!AB10</f>
        <v>753</v>
      </c>
      <c r="R8" s="111">
        <f>IF(O8=0,"",ROUND(Q8/O8*100,2))</f>
        <v>32.08</v>
      </c>
      <c r="S8" s="110">
        <f>'[1]SUM'!AC10</f>
        <v>113718</v>
      </c>
      <c r="T8" s="111">
        <f>IF(S8=0,"",ROUND('[1]SUM'!AD10/S8*100,2))</f>
        <v>31.56</v>
      </c>
      <c r="U8" s="111">
        <f>IF(S8=0,"",ROUND('[1]SUM'!AI10/S8*100,2))</f>
        <v>68.44</v>
      </c>
      <c r="V8" s="111">
        <f>IF('[1]SUM'!AD10=0,"",ROUND('[1]SUM'!AF10/'[1]SUM'!AD10*100,2))</f>
        <v>3.48</v>
      </c>
      <c r="W8" s="111">
        <f>IF('[1]SUM'!AD10=0,"",ROUND(SUM('[1]SUM'!AG10+'[1]SUM'!AH10)/'[1]SUM'!AD10*100,2))</f>
        <v>14.2</v>
      </c>
      <c r="X8" s="111">
        <f>IF(C8=0,"",ROUND(S8/C8,2))</f>
        <v>6.75</v>
      </c>
      <c r="Y8" s="110">
        <f>'[1]SUM'!AK10</f>
        <v>170107</v>
      </c>
      <c r="Z8" s="111">
        <f>IF(C8=0,"",ROUND(Y8/C8,2))</f>
        <v>10.1</v>
      </c>
      <c r="AA8" s="111">
        <f>IF(O8=0,"",ROUND(Y8/O8,2))</f>
        <v>72.48</v>
      </c>
      <c r="AB8" s="111">
        <f>IF(Y8=0,"",ROUND('[1]SUM'!AZ10/Y8*100,2))</f>
        <v>1.69</v>
      </c>
      <c r="AC8" s="111">
        <f>IF(Y8=0,"",ROUND('[1]SUM'!BA10/Y8*100,2))</f>
        <v>55.1</v>
      </c>
      <c r="AD8" s="110">
        <f>SUM('[1]SUM'!AL10+'[1]SUM'!AM10)</f>
        <v>127403</v>
      </c>
      <c r="AE8" s="111">
        <f>IF(AD8=0,"",ROUND('[1]SUM'!AL10/AD8*100,2))</f>
        <v>33.63</v>
      </c>
      <c r="AF8" s="110">
        <f>SUM('[1]SUM'!AN10+'[1]SUM'!AO10)</f>
        <v>22906</v>
      </c>
      <c r="AG8" s="111">
        <f>IF(Q8=0,"",ROUND(AF8/Q8,2))</f>
        <v>30.42</v>
      </c>
      <c r="AH8" s="111">
        <f>IF(AF8=0,"",ROUND('[1]SUM'!AN10/AF8*100,2))</f>
        <v>20.88</v>
      </c>
      <c r="AI8" s="110">
        <f>'[1]SUM'!AP10</f>
        <v>18737</v>
      </c>
      <c r="AJ8" s="110">
        <f>IF(Y8=0,"",ROUND(AI8/Y8*100,2))</f>
        <v>11.01</v>
      </c>
      <c r="AK8" s="110">
        <f>'[1]SUM'!BD10</f>
        <v>360</v>
      </c>
      <c r="AL8" s="110">
        <f>'[1]SUM'!BF10</f>
        <v>86</v>
      </c>
      <c r="AM8" s="110">
        <f>'[1]SUM'!BL10</f>
        <v>17158</v>
      </c>
      <c r="AN8" s="110">
        <f>'[1]SUM'!BO10</f>
        <v>85</v>
      </c>
      <c r="AO8" s="110">
        <f>'[1]SUM'!BP10</f>
        <v>2</v>
      </c>
      <c r="AP8" s="110">
        <f>'[1]SUM'!BQ10</f>
        <v>120</v>
      </c>
      <c r="AQ8" s="110">
        <f>'[1]SUM'!BR10</f>
        <v>108</v>
      </c>
      <c r="AR8" s="110">
        <f>SUM('[1]SUM'!BT10+'[1]SUM'!BV10+'[1]SUM'!BX10)</f>
        <v>0</v>
      </c>
      <c r="AS8" s="111">
        <f>IF(C8=0,"",ROUND('[1]SUM'!CB10/(C8/1000),2))</f>
        <v>1.6</v>
      </c>
      <c r="AT8" s="110">
        <f>'[1]SUM'!CD10</f>
        <v>11</v>
      </c>
      <c r="AU8" s="111">
        <f>IF(C8=0,"",ROUND(AT8/(C8/1000),2))</f>
        <v>0.65</v>
      </c>
      <c r="AV8" s="111">
        <f>IF(C8=0,"",ROUND('[1]SUM'!CA10/(C8/1000),2))</f>
        <v>36.04</v>
      </c>
      <c r="AW8" s="450" t="s">
        <v>210</v>
      </c>
      <c r="AX8" s="110">
        <f>'[1]SUM'!CI10</f>
        <v>1</v>
      </c>
      <c r="AY8" s="110">
        <f>'[1]SUM'!CK10</f>
        <v>28747</v>
      </c>
      <c r="AZ8" s="110">
        <f>'[1]SUM'!CJ10</f>
        <v>1</v>
      </c>
      <c r="BA8" s="110">
        <f>SUM('[1]SUM'!CL10+'[1]SUM'!CM10)</f>
        <v>70401</v>
      </c>
      <c r="BB8" s="111">
        <f>IF(BA8=0,"",ROUND('[1]SUM'!CM10/BA8*100,2))</f>
        <v>99.64</v>
      </c>
      <c r="BC8" s="110">
        <f>SUM('[1]SUM'!CN10+'[1]SUM'!CO10)</f>
        <v>7694</v>
      </c>
      <c r="BD8" s="110">
        <f>'[1]SUM'!CP10</f>
        <v>0</v>
      </c>
      <c r="BE8" s="110">
        <f>'[1]SUM'!CQ10</f>
        <v>1</v>
      </c>
      <c r="BF8" s="110">
        <f>SUM('[1]SUM'!CR10+'[1]SUM'!CS10)</f>
        <v>7</v>
      </c>
      <c r="BG8" s="110">
        <f>'[1]SUM'!CT10</f>
        <v>0</v>
      </c>
      <c r="BH8" s="110">
        <f>'[1]SUM'!CV10</f>
        <v>0</v>
      </c>
      <c r="BI8" s="112">
        <f>IF(C8=0,"",ROUND('[1]SUM'!EX10/C8,2))</f>
        <v>43.01</v>
      </c>
      <c r="BJ8" s="112">
        <f>IF(Y8=0,"",ROUND('[1]SUM'!EX10/Y8,2))</f>
        <v>4.26</v>
      </c>
      <c r="BK8" s="113">
        <f>IF('[1]SUM'!EX10=0,"",ROUND('[1]SUM'!EH10/'[1]SUM'!EX10*100,2))</f>
        <v>9.69</v>
      </c>
      <c r="BL8" s="113">
        <f>IF('[1]SUM'!EX10=0,"",ROUND('[1]SUM'!EI10/'[1]SUM'!EX10*100,2))</f>
        <v>1</v>
      </c>
      <c r="BM8" s="113">
        <f>'[1]SUM'!CX10</f>
        <v>13</v>
      </c>
      <c r="BN8" s="111">
        <f>IF(C8=0,"",ROUND(BM8/(C8/1000),2))</f>
        <v>0.77</v>
      </c>
      <c r="BO8" s="111">
        <f>IF(O8=0,"",ROUND(BM8/(O8/1000),2))</f>
        <v>5.54</v>
      </c>
      <c r="BP8" s="111">
        <f>IF(S8=0,"",ROUND(BM8/(S8/1000),2))</f>
        <v>0.11</v>
      </c>
      <c r="BQ8" s="111">
        <f>SUM('[1]SUM'!CY10+'[1]SUM'!CZ10+'[1]SUM'!DA10+'[1]SUM'!DB10)</f>
        <v>12</v>
      </c>
      <c r="BR8" s="111">
        <f>'[1]SUM'!CY10</f>
        <v>3</v>
      </c>
      <c r="BS8" s="114">
        <f>'[1]SUM'!DA10</f>
        <v>8</v>
      </c>
    </row>
    <row r="9" spans="1:71" s="138" customFormat="1" ht="12.75">
      <c r="A9" s="156">
        <f>'[1]SUM'!A11</f>
        <v>2</v>
      </c>
      <c r="B9" s="144" t="str">
        <f>CONCATENATE('[1]SUM'!B11)</f>
        <v>ZK s profesionál. prac.</v>
      </c>
      <c r="C9" s="116">
        <f>'[1]SUM'!D11</f>
        <v>47324</v>
      </c>
      <c r="D9" s="117">
        <f>'[1]SUM'!H11</f>
        <v>229323</v>
      </c>
      <c r="E9" s="118">
        <f>IF(C9=0,"",ROUND(D9/C9*1000,2))</f>
        <v>4845.81</v>
      </c>
      <c r="F9" s="118">
        <f>IF(D9=0,"",ROUND('[1]SUM'!I11/D9*100,2))</f>
        <v>34.91</v>
      </c>
      <c r="G9" s="118">
        <f>IF(D9=0,"",ROUND('[1]SUM'!J11/D9*100,2))</f>
        <v>62.43</v>
      </c>
      <c r="H9" s="116">
        <f>'[1]SUM'!R11</f>
        <v>548</v>
      </c>
      <c r="I9" s="119">
        <f>IF(D9=0,"",ROUND('[1]SUM'!U11/D9*100,2))</f>
        <v>67.21</v>
      </c>
      <c r="J9" s="116">
        <f>'[1]SUM'!V11</f>
        <v>7943</v>
      </c>
      <c r="K9" s="119">
        <f>IF('[1]SUM'!U11=0,"",ROUND(J9/'[1]SUM'!U11*100,2))</f>
        <v>5.15</v>
      </c>
      <c r="L9" s="119">
        <f>IF(C9=0,"",ROUND('[1]SUM'!EY11/C9*1000,2))</f>
        <v>167.84</v>
      </c>
      <c r="M9" s="119">
        <f>IF(C9=0,"",ROUND('[1]SUM'!T11/C9*1000,2))</f>
        <v>5.32</v>
      </c>
      <c r="N9" s="118">
        <f>IF(D9=0,"",ROUND(Y9/D9,2))</f>
        <v>1.55</v>
      </c>
      <c r="O9" s="117">
        <f>'[1]SUM'!AA11</f>
        <v>6340</v>
      </c>
      <c r="P9" s="118">
        <f>IF(C9=0,"",ROUND(O9/C9*100,2))</f>
        <v>13.4</v>
      </c>
      <c r="Q9" s="117">
        <f>'[1]SUM'!AB11</f>
        <v>1863</v>
      </c>
      <c r="R9" s="118">
        <f>IF(O9=0,"",ROUND(Q9/O9*100,2))</f>
        <v>29.38</v>
      </c>
      <c r="S9" s="117">
        <f>'[1]SUM'!AC11</f>
        <v>180086</v>
      </c>
      <c r="T9" s="118">
        <f>IF(S9=0,"",ROUND('[1]SUM'!AD11/S9*100,2))</f>
        <v>69.77</v>
      </c>
      <c r="U9" s="118">
        <f>IF(S9=0,"",ROUND('[1]SUM'!AI11/S9*100,2))</f>
        <v>30.23</v>
      </c>
      <c r="V9" s="118">
        <f>IF('[1]SUM'!AD11=0,"",ROUND('[1]SUM'!AF11/'[1]SUM'!AD11*100,2))</f>
        <v>14.67</v>
      </c>
      <c r="W9" s="118">
        <f>IF('[1]SUM'!AD11=0,"",ROUND(SUM('[1]SUM'!AG11+'[1]SUM'!AH11)/'[1]SUM'!AD11*100,2))</f>
        <v>15.51</v>
      </c>
      <c r="X9" s="118">
        <f>IF(C9=0,"",ROUND(S9/C9,2))</f>
        <v>3.81</v>
      </c>
      <c r="Y9" s="117">
        <f>'[1]SUM'!AK11</f>
        <v>355437</v>
      </c>
      <c r="Z9" s="118">
        <f>IF(C9=0,"",ROUND(Y9/C9,2))</f>
        <v>7.51</v>
      </c>
      <c r="AA9" s="118">
        <f>IF(O9=0,"",ROUND(Y9/O9,2))</f>
        <v>56.06</v>
      </c>
      <c r="AB9" s="118">
        <f>IF(Y9=0,"",ROUND('[1]SUM'!AZ11/Y9*100,2))</f>
        <v>8.19</v>
      </c>
      <c r="AC9" s="118">
        <f>IF(Y9=0,"",ROUND('[1]SUM'!BA11/Y9*100,2))</f>
        <v>39.15</v>
      </c>
      <c r="AD9" s="117">
        <f>SUM('[1]SUM'!AL11+'[1]SUM'!AM11)</f>
        <v>242288</v>
      </c>
      <c r="AE9" s="118">
        <f>IF(AD9=0,"",ROUND('[1]SUM'!AL11/AD9*100,2))</f>
        <v>21.23</v>
      </c>
      <c r="AF9" s="117">
        <f>SUM('[1]SUM'!AN11+'[1]SUM'!AO11)</f>
        <v>49902</v>
      </c>
      <c r="AG9" s="118">
        <f>IF(Q9=0,"",ROUND(AF9/Q9,2))</f>
        <v>26.79</v>
      </c>
      <c r="AH9" s="118">
        <f>IF(AF9=0,"",ROUND('[1]SUM'!AN11/AF9*100,2))</f>
        <v>21.79</v>
      </c>
      <c r="AI9" s="117">
        <f>'[1]SUM'!AP11</f>
        <v>54625</v>
      </c>
      <c r="AJ9" s="117">
        <f>IF(Y9=0,"",ROUND(AI9/Y9*100,2))</f>
        <v>15.37</v>
      </c>
      <c r="AK9" s="117">
        <f>'[1]SUM'!BD11</f>
        <v>72</v>
      </c>
      <c r="AL9" s="117">
        <f>'[1]SUM'!BF11</f>
        <v>900</v>
      </c>
      <c r="AM9" s="117">
        <f>'[1]SUM'!BL11</f>
        <v>295</v>
      </c>
      <c r="AN9" s="117">
        <f>'[1]SUM'!BO11</f>
        <v>0</v>
      </c>
      <c r="AO9" s="117">
        <f>'[1]SUM'!BP11</f>
        <v>0</v>
      </c>
      <c r="AP9" s="117">
        <f>'[1]SUM'!BQ11</f>
        <v>407</v>
      </c>
      <c r="AQ9" s="117">
        <f>'[1]SUM'!BR11</f>
        <v>180</v>
      </c>
      <c r="AR9" s="117">
        <f>SUM('[1]SUM'!BT11+'[1]SUM'!BV11+'[1]SUM'!BX11)</f>
        <v>1</v>
      </c>
      <c r="AS9" s="118">
        <f>IF(C9=0,"",ROUND('[1]SUM'!CB11/(C9/1000),2))</f>
        <v>3.09</v>
      </c>
      <c r="AT9" s="117">
        <f>'[1]SUM'!CD11</f>
        <v>34</v>
      </c>
      <c r="AU9" s="118">
        <f>IF(C9=0,"",ROUND(AT9/(C9/1000),2))</f>
        <v>0.72</v>
      </c>
      <c r="AV9" s="118">
        <f>IF(C9=0,"",ROUND('[1]SUM'!CA11/(C9/1000),2))</f>
        <v>34.89</v>
      </c>
      <c r="AW9" s="451"/>
      <c r="AX9" s="117">
        <f>'[1]SUM'!CI11</f>
        <v>6</v>
      </c>
      <c r="AY9" s="117">
        <f>'[1]SUM'!CK11</f>
        <v>48062</v>
      </c>
      <c r="AZ9" s="117">
        <f>'[1]SUM'!CJ11</f>
        <v>6</v>
      </c>
      <c r="BA9" s="117">
        <f>SUM('[1]SUM'!CL11+'[1]SUM'!CM11)</f>
        <v>54601</v>
      </c>
      <c r="BB9" s="118">
        <f>IF(BA9=0,"",ROUND('[1]SUM'!CM11/BA9*100,2))</f>
        <v>87.49</v>
      </c>
      <c r="BC9" s="117">
        <f>SUM('[1]SUM'!CN11+'[1]SUM'!CO11)</f>
        <v>6818</v>
      </c>
      <c r="BD9" s="117">
        <f>'[1]SUM'!CP11</f>
        <v>0</v>
      </c>
      <c r="BE9" s="117">
        <f>'[1]SUM'!CQ11</f>
        <v>2</v>
      </c>
      <c r="BF9" s="117">
        <f>SUM('[1]SUM'!CR11+'[1]SUM'!CS11)</f>
        <v>370</v>
      </c>
      <c r="BG9" s="117">
        <f>'[1]SUM'!CT11</f>
        <v>3173</v>
      </c>
      <c r="BH9" s="117">
        <f>'[1]SUM'!CV11</f>
        <v>5</v>
      </c>
      <c r="BI9" s="119">
        <f>IF(C9=0,"",ROUND('[1]SUM'!EX11/C9,2))</f>
        <v>32.66</v>
      </c>
      <c r="BJ9" s="119">
        <f>IF(Y9=0,"",ROUND('[1]SUM'!EX11/Y9,2))</f>
        <v>4.35</v>
      </c>
      <c r="BK9" s="146">
        <f>IF('[1]SUM'!EX11=0,"",ROUND('[1]SUM'!EH11/'[1]SUM'!EX11*100,2))</f>
        <v>15.27</v>
      </c>
      <c r="BL9" s="146">
        <f>IF('[1]SUM'!EX11=0,"",ROUND('[1]SUM'!EI11/'[1]SUM'!EX11*100,2))</f>
        <v>0.95</v>
      </c>
      <c r="BM9" s="146">
        <f>'[1]SUM'!CX11</f>
        <v>21.73</v>
      </c>
      <c r="BN9" s="118">
        <f>IF(C9=0,"",ROUND(BM9/(C9/1000),2))</f>
        <v>0.46</v>
      </c>
      <c r="BO9" s="118">
        <f>IF(O9=0,"",ROUND(BM9/(O9/1000),2))</f>
        <v>3.43</v>
      </c>
      <c r="BP9" s="118">
        <f>IF(S9=0,"",ROUND(BM9/(S9/1000),2))</f>
        <v>0.12</v>
      </c>
      <c r="BQ9" s="118">
        <f>SUM('[1]SUM'!CY11+'[1]SUM'!CZ11+'[1]SUM'!DA11+'[1]SUM'!DB11)</f>
        <v>20.53</v>
      </c>
      <c r="BR9" s="118">
        <f>'[1]SUM'!CY11</f>
        <v>7</v>
      </c>
      <c r="BS9" s="122">
        <f>'[1]SUM'!DA11</f>
        <v>8</v>
      </c>
    </row>
    <row r="10" spans="1:71" s="138" customFormat="1" ht="12.75">
      <c r="A10" s="157">
        <f>'[1]SUM'!A12</f>
        <v>3</v>
      </c>
      <c r="B10" s="158" t="str">
        <f>CONCATENATE('[1]SUM'!B12)</f>
        <v>ZK s neprofesionál.prac.</v>
      </c>
      <c r="C10" s="159">
        <f>'[1]SUM'!D12</f>
        <v>24014</v>
      </c>
      <c r="D10" s="160">
        <f>'[1]SUM'!H12</f>
        <v>119406</v>
      </c>
      <c r="E10" s="161">
        <f>IF(C10=0,"",ROUND(D10/C10*1000,2))</f>
        <v>4972.35</v>
      </c>
      <c r="F10" s="161">
        <f>IF(D10=0,"",ROUND('[1]SUM'!I12/D10*100,2))</f>
        <v>21.7</v>
      </c>
      <c r="G10" s="161">
        <f>IF(D10=0,"",ROUND('[1]SUM'!J12/D10*100,2))</f>
        <v>78.14</v>
      </c>
      <c r="H10" s="159">
        <f>'[1]SUM'!R12</f>
        <v>7</v>
      </c>
      <c r="I10" s="162">
        <f>IF(D10=0,"",ROUND('[1]SUM'!U12/D10*100,2))</f>
        <v>97.91</v>
      </c>
      <c r="J10" s="159">
        <f>'[1]SUM'!V12</f>
        <v>1596</v>
      </c>
      <c r="K10" s="162">
        <f>IF('[1]SUM'!U12=0,"",ROUND(J10/'[1]SUM'!U12*100,2))</f>
        <v>1.37</v>
      </c>
      <c r="L10" s="162">
        <f>IF(C10=0,"",ROUND('[1]SUM'!EY12/C10*1000,2))</f>
        <v>66.46</v>
      </c>
      <c r="M10" s="162">
        <f>IF(C10=0,"",ROUND('[1]SUM'!T12/C10*1000,2))</f>
        <v>0.67</v>
      </c>
      <c r="N10" s="161">
        <f>IF(D10=0,"",ROUND(Y10/D10,2))</f>
        <v>0.3</v>
      </c>
      <c r="O10" s="160">
        <f>'[1]SUM'!AA12</f>
        <v>1250</v>
      </c>
      <c r="P10" s="161">
        <f>IF(C10=0,"",ROUND(O10/C10*100,2))</f>
        <v>5.21</v>
      </c>
      <c r="Q10" s="160">
        <f>'[1]SUM'!AB12</f>
        <v>411</v>
      </c>
      <c r="R10" s="161">
        <f>IF(O10=0,"",ROUND(Q10/O10*100,2))</f>
        <v>32.88</v>
      </c>
      <c r="S10" s="160">
        <f>'[1]SUM'!AC12</f>
        <v>10457</v>
      </c>
      <c r="T10" s="161">
        <f>IF(S10=0,"",ROUND('[1]SUM'!AD12/S10*100,2))</f>
        <v>96.52</v>
      </c>
      <c r="U10" s="161">
        <f>IF(S10=0,"",ROUND('[1]SUM'!AI12/S10*100,2))</f>
        <v>3.48</v>
      </c>
      <c r="V10" s="161">
        <f>IF('[1]SUM'!AD12=0,"",ROUND('[1]SUM'!AF12/'[1]SUM'!AD12*100,2))</f>
        <v>14.46</v>
      </c>
      <c r="W10" s="161">
        <f>IF('[1]SUM'!AD12=0,"",ROUND(SUM('[1]SUM'!AG12+'[1]SUM'!AH12)/'[1]SUM'!AD12*100,2))</f>
        <v>2.48</v>
      </c>
      <c r="X10" s="161">
        <f>IF(C10=0,"",ROUND(S10/C10,2))</f>
        <v>0.44</v>
      </c>
      <c r="Y10" s="160">
        <f>'[1]SUM'!AK12</f>
        <v>36012</v>
      </c>
      <c r="Z10" s="161">
        <f>IF(C10=0,"",ROUND(Y10/C10,2))</f>
        <v>1.5</v>
      </c>
      <c r="AA10" s="161">
        <f>IF(O10=0,"",ROUND(Y10/O10,2))</f>
        <v>28.81</v>
      </c>
      <c r="AB10" s="161">
        <f>IF(Y10=0,"",ROUND('[1]SUM'!AZ12/Y10*100,2))</f>
        <v>0.06</v>
      </c>
      <c r="AC10" s="161">
        <f>IF(Y10=0,"",ROUND('[1]SUM'!BA12/Y10*100,2))</f>
        <v>4.26</v>
      </c>
      <c r="AD10" s="160">
        <f>SUM('[1]SUM'!AL12+'[1]SUM'!AM12)</f>
        <v>26448</v>
      </c>
      <c r="AE10" s="161">
        <f>IF(AD10=0,"",ROUND('[1]SUM'!AL12/AD10*100,2))</f>
        <v>8.18</v>
      </c>
      <c r="AF10" s="160">
        <f>SUM('[1]SUM'!AN12+'[1]SUM'!AO12)</f>
        <v>5303</v>
      </c>
      <c r="AG10" s="161">
        <f>IF(Q10=0,"",ROUND(AF10/Q10,2))</f>
        <v>12.9</v>
      </c>
      <c r="AH10" s="161">
        <f>IF(AF10=0,"",ROUND('[1]SUM'!AN12/AF10*100,2))</f>
        <v>18.74</v>
      </c>
      <c r="AI10" s="160">
        <f>'[1]SUM'!AP12</f>
        <v>4210</v>
      </c>
      <c r="AJ10" s="160">
        <f>IF(Y10=0,"",ROUND(AI10/Y10*100,2))</f>
        <v>11.69</v>
      </c>
      <c r="AK10" s="160">
        <f>'[1]SUM'!BD12</f>
        <v>244</v>
      </c>
      <c r="AL10" s="160">
        <f>'[1]SUM'!BF12</f>
        <v>317</v>
      </c>
      <c r="AM10" s="160">
        <f>'[1]SUM'!BL12</f>
        <v>0</v>
      </c>
      <c r="AN10" s="160">
        <f>'[1]SUM'!BO12</f>
        <v>0</v>
      </c>
      <c r="AO10" s="160">
        <f>'[1]SUM'!BP12</f>
        <v>0</v>
      </c>
      <c r="AP10" s="160">
        <f>'[1]SUM'!BQ12</f>
        <v>20</v>
      </c>
      <c r="AQ10" s="160">
        <f>'[1]SUM'!BR12</f>
        <v>0</v>
      </c>
      <c r="AR10" s="160">
        <f>SUM('[1]SUM'!BT12+'[1]SUM'!BV12+'[1]SUM'!BX12)</f>
        <v>0</v>
      </c>
      <c r="AS10" s="161">
        <f>IF(C10=0,"",ROUND('[1]SUM'!CB12/(C10/1000),2))</f>
        <v>7.12</v>
      </c>
      <c r="AT10" s="160">
        <f>'[1]SUM'!CD12</f>
        <v>45</v>
      </c>
      <c r="AU10" s="161">
        <f>IF(C10=0,"",ROUND(AT10/(C10/1000),2))</f>
        <v>1.87</v>
      </c>
      <c r="AV10" s="161">
        <f>IF(C10=0,"",ROUND('[1]SUM'!CA12/(C10/1000),2))</f>
        <v>68.46</v>
      </c>
      <c r="AW10" s="451"/>
      <c r="AX10" s="160">
        <f>'[1]SUM'!CI12</f>
        <v>11</v>
      </c>
      <c r="AY10" s="160">
        <f>'[1]SUM'!CK12</f>
        <v>9716</v>
      </c>
      <c r="AZ10" s="160">
        <f>'[1]SUM'!CJ12</f>
        <v>10</v>
      </c>
      <c r="BA10" s="160">
        <f>SUM('[1]SUM'!CL12+'[1]SUM'!CM12)</f>
        <v>255</v>
      </c>
      <c r="BB10" s="161">
        <f>IF(BA10=0,"",ROUND('[1]SUM'!CM12/BA10*100,2))</f>
        <v>99.22</v>
      </c>
      <c r="BC10" s="160">
        <f>SUM('[1]SUM'!CN12+'[1]SUM'!CO12)</f>
        <v>111</v>
      </c>
      <c r="BD10" s="160">
        <f>'[1]SUM'!CP12</f>
        <v>0</v>
      </c>
      <c r="BE10" s="160">
        <f>'[1]SUM'!CQ12</f>
        <v>0</v>
      </c>
      <c r="BF10" s="160">
        <f>SUM('[1]SUM'!CR12+'[1]SUM'!CS12)</f>
        <v>0</v>
      </c>
      <c r="BG10" s="160">
        <f>'[1]SUM'!CT12</f>
        <v>0</v>
      </c>
      <c r="BH10" s="160">
        <f>'[1]SUM'!CV12</f>
        <v>0</v>
      </c>
      <c r="BI10" s="162">
        <f>IF(C10=0,"",ROUND('[1]SUM'!EX12/C10,2))</f>
        <v>8.35</v>
      </c>
      <c r="BJ10" s="162">
        <f>IF(Y10=0,"",ROUND('[1]SUM'!EX12/Y10,2))</f>
        <v>5.57</v>
      </c>
      <c r="BK10" s="163">
        <f>IF('[1]SUM'!EX12=0,"",ROUND('[1]SUM'!EH12/'[1]SUM'!EX12*100,2))</f>
        <v>5.13</v>
      </c>
      <c r="BL10" s="163">
        <f>IF('[1]SUM'!EX12=0,"",ROUND('[1]SUM'!EI12/'[1]SUM'!EX12*100,2))</f>
        <v>0</v>
      </c>
      <c r="BM10" s="163">
        <f>'[1]SUM'!CX12</f>
        <v>0.21000000000000002</v>
      </c>
      <c r="BN10" s="161">
        <f>IF(C10=0,"",ROUND(BM10/(C10/1000),2))</f>
        <v>0.01</v>
      </c>
      <c r="BO10" s="161">
        <f>IF(O10=0,"",ROUND(BM10/(O10/1000),2))</f>
        <v>0.17</v>
      </c>
      <c r="BP10" s="161">
        <f>IF(S10=0,"",ROUND(BM10/(S10/1000),2))</f>
        <v>0.02</v>
      </c>
      <c r="BQ10" s="208"/>
      <c r="BR10" s="208"/>
      <c r="BS10" s="209"/>
    </row>
    <row r="11" spans="1:71" s="183" customFormat="1" ht="13.5" thickBot="1">
      <c r="A11" s="176"/>
      <c r="B11" s="177"/>
      <c r="C11" s="177"/>
      <c r="D11" s="178"/>
      <c r="E11" s="179"/>
      <c r="F11" s="179"/>
      <c r="G11" s="179"/>
      <c r="H11" s="177"/>
      <c r="I11" s="179"/>
      <c r="J11" s="179"/>
      <c r="K11" s="179"/>
      <c r="L11" s="179"/>
      <c r="M11" s="179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9"/>
      <c r="AA11" s="179"/>
      <c r="AB11" s="179"/>
      <c r="AC11" s="179"/>
      <c r="AD11" s="177"/>
      <c r="AE11" s="177"/>
      <c r="AF11" s="177"/>
      <c r="AG11" s="177"/>
      <c r="AH11" s="177"/>
      <c r="AI11" s="177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80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81"/>
      <c r="BQ11" s="179"/>
      <c r="BR11" s="179"/>
      <c r="BS11" s="182"/>
    </row>
    <row r="12" spans="1:71" s="153" customFormat="1" ht="12.75">
      <c r="A12" s="150"/>
      <c r="B12" s="94"/>
      <c r="C12" s="94"/>
      <c r="D12" s="151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</row>
    <row r="13" spans="2:50" ht="24.75" customHeight="1">
      <c r="B13" s="164" t="s">
        <v>206</v>
      </c>
      <c r="C13" s="165"/>
      <c r="E13" s="166"/>
      <c r="L13" s="166"/>
      <c r="AX13" s="165"/>
    </row>
  </sheetData>
  <sheetProtection password="D024" sheet="1"/>
  <mergeCells count="18">
    <mergeCell ref="AI3:AJ3"/>
    <mergeCell ref="AK3:AL3"/>
    <mergeCell ref="AM3:AO3"/>
    <mergeCell ref="AT3:AU3"/>
    <mergeCell ref="BK3:BL3"/>
    <mergeCell ref="AW8:AW10"/>
    <mergeCell ref="D3:E3"/>
    <mergeCell ref="F3:G3"/>
    <mergeCell ref="J3:L3"/>
    <mergeCell ref="T3:U3"/>
    <mergeCell ref="AB3:AC3"/>
    <mergeCell ref="AD3:AH3"/>
    <mergeCell ref="A1:B1"/>
    <mergeCell ref="D2:N2"/>
    <mergeCell ref="Y2:Z2"/>
    <mergeCell ref="AT2:AU2"/>
    <mergeCell ref="AX2:BH2"/>
    <mergeCell ref="BI2:BK2"/>
  </mergeCells>
  <printOptions gridLines="1"/>
  <pageMargins left="0.4330708661417323" right="0" top="0.3937007874015748" bottom="0.3937007874015748" header="0" footer="0"/>
  <pageSetup horizontalDpi="120" verticalDpi="120" orientation="landscape" pageOrder="overThenDown" paperSize="9" scale="85" r:id="rId1"/>
  <headerFooter alignWithMargins="0">
    <oddHeader>&amp;C&amp;A</oddHeader>
    <oddFooter>&amp;CStrana &amp;P</oddFooter>
  </headerFooter>
  <colBreaks count="5" manualBreakCount="5">
    <brk id="14" max="27" man="1"/>
    <brk id="24" max="65535" man="1"/>
    <brk id="36" max="65535" man="1"/>
    <brk id="49" max="14" man="1"/>
    <brk id="60" max="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41.25390625" style="0" customWidth="1"/>
    <col min="2" max="2" width="23.125" style="0" customWidth="1"/>
    <col min="3" max="3" width="27.25390625" style="0" customWidth="1"/>
    <col min="4" max="4" width="21.125" style="0" customWidth="1"/>
    <col min="5" max="5" width="43.875" style="0" customWidth="1"/>
  </cols>
  <sheetData>
    <row r="1" spans="1:5" ht="41.25" customHeight="1">
      <c r="A1" s="462" t="s">
        <v>235</v>
      </c>
      <c r="B1" s="463"/>
      <c r="C1" s="463"/>
      <c r="D1" s="463"/>
      <c r="E1" s="463"/>
    </row>
    <row r="2" spans="1:5" ht="18.75">
      <c r="A2" s="375"/>
      <c r="B2" s="19"/>
      <c r="C2" s="19"/>
      <c r="D2" s="19"/>
      <c r="E2" s="19"/>
    </row>
    <row r="3" spans="1:5" ht="13.5">
      <c r="A3" s="464" t="s">
        <v>222</v>
      </c>
      <c r="B3" s="453"/>
      <c r="C3" s="453"/>
      <c r="D3" s="453"/>
      <c r="E3" s="453"/>
    </row>
    <row r="4" spans="1:5" ht="31.5" customHeight="1">
      <c r="A4" s="461" t="s">
        <v>260</v>
      </c>
      <c r="B4" s="453"/>
      <c r="C4" s="453"/>
      <c r="D4" s="453"/>
      <c r="E4" s="453"/>
    </row>
    <row r="5" spans="1:5" ht="15.75">
      <c r="A5" s="376"/>
      <c r="B5" s="166"/>
      <c r="C5" s="166"/>
      <c r="D5" s="166"/>
      <c r="E5" s="166"/>
    </row>
    <row r="6" spans="1:5" ht="13.5">
      <c r="A6" s="454" t="s">
        <v>223</v>
      </c>
      <c r="B6" s="465"/>
      <c r="C6" s="465"/>
      <c r="D6" s="465"/>
      <c r="E6" s="465"/>
    </row>
    <row r="7" spans="1:5" ht="15.75">
      <c r="A7" s="376"/>
      <c r="B7" s="166"/>
      <c r="C7" s="166"/>
      <c r="D7" s="166"/>
      <c r="E7" s="166"/>
    </row>
    <row r="8" spans="1:5" ht="13.5">
      <c r="A8" s="460" t="s">
        <v>224</v>
      </c>
      <c r="B8" s="453"/>
      <c r="C8" s="453"/>
      <c r="D8" s="453"/>
      <c r="E8" s="453"/>
    </row>
    <row r="9" spans="1:5" ht="13.5">
      <c r="A9" s="452" t="s">
        <v>225</v>
      </c>
      <c r="B9" s="453"/>
      <c r="C9" s="453"/>
      <c r="D9" s="453"/>
      <c r="E9" s="453"/>
    </row>
    <row r="10" spans="1:5" ht="6.75" customHeight="1">
      <c r="A10" s="378"/>
      <c r="B10" s="166"/>
      <c r="C10" s="166"/>
      <c r="D10" s="166"/>
      <c r="E10" s="166"/>
    </row>
    <row r="11" spans="1:5" ht="94.5" customHeight="1">
      <c r="A11" s="458" t="s">
        <v>265</v>
      </c>
      <c r="B11" s="459"/>
      <c r="C11" s="459"/>
      <c r="D11" s="459"/>
      <c r="E11" s="459"/>
    </row>
    <row r="12" spans="1:5" ht="18.75">
      <c r="A12" s="375"/>
      <c r="B12" s="166"/>
      <c r="C12" s="166"/>
      <c r="D12" s="166"/>
      <c r="E12" s="166"/>
    </row>
    <row r="13" spans="1:5" ht="15.75">
      <c r="A13" s="377" t="s">
        <v>226</v>
      </c>
      <c r="B13" s="166"/>
      <c r="C13" s="166"/>
      <c r="D13" s="166"/>
      <c r="E13" s="166"/>
    </row>
    <row r="14" spans="1:5" ht="13.5">
      <c r="A14" s="460" t="s">
        <v>227</v>
      </c>
      <c r="B14" s="453"/>
      <c r="C14" s="453"/>
      <c r="D14" s="453"/>
      <c r="E14" s="453"/>
    </row>
    <row r="15" spans="1:5" ht="9.75" customHeight="1">
      <c r="A15" s="376"/>
      <c r="B15" s="166"/>
      <c r="C15" s="166"/>
      <c r="D15" s="166"/>
      <c r="E15" s="166"/>
    </row>
    <row r="16" spans="1:5" ht="45.75" customHeight="1">
      <c r="A16" s="461" t="s">
        <v>228</v>
      </c>
      <c r="B16" s="453"/>
      <c r="C16" s="453"/>
      <c r="D16" s="453"/>
      <c r="E16" s="453"/>
    </row>
    <row r="17" spans="1:5" ht="15.75">
      <c r="A17" s="376"/>
      <c r="B17" s="166"/>
      <c r="C17" s="166"/>
      <c r="D17" s="166"/>
      <c r="E17" s="166"/>
    </row>
    <row r="18" spans="1:5" ht="15.75">
      <c r="A18" s="377" t="s">
        <v>229</v>
      </c>
      <c r="B18" s="166"/>
      <c r="C18" s="166"/>
      <c r="D18" s="166"/>
      <c r="E18" s="166"/>
    </row>
    <row r="19" spans="1:5" ht="15.75" customHeight="1">
      <c r="A19" s="460" t="s">
        <v>230</v>
      </c>
      <c r="B19" s="453"/>
      <c r="C19" s="453"/>
      <c r="D19" s="453"/>
      <c r="E19" s="453"/>
    </row>
    <row r="20" spans="1:5" ht="15.75">
      <c r="A20" s="376"/>
      <c r="B20" s="166"/>
      <c r="C20" s="166"/>
      <c r="D20" s="166"/>
      <c r="E20" s="166"/>
    </row>
    <row r="21" spans="1:5" ht="15.75">
      <c r="A21" s="377" t="s">
        <v>231</v>
      </c>
      <c r="B21" s="166"/>
      <c r="C21" s="166"/>
      <c r="D21" s="166"/>
      <c r="E21" s="166"/>
    </row>
    <row r="22" spans="1:5" ht="13.5">
      <c r="A22" s="460" t="s">
        <v>232</v>
      </c>
      <c r="B22" s="453"/>
      <c r="C22" s="453"/>
      <c r="D22" s="453"/>
      <c r="E22" s="453"/>
    </row>
    <row r="23" spans="1:5" ht="15.75">
      <c r="A23" s="377"/>
      <c r="B23" s="166"/>
      <c r="C23" s="166"/>
      <c r="D23" s="166"/>
      <c r="E23" s="166"/>
    </row>
    <row r="24" spans="1:5" ht="15.75">
      <c r="A24" s="377" t="s">
        <v>233</v>
      </c>
      <c r="B24" s="166"/>
      <c r="C24" s="166"/>
      <c r="D24" s="166"/>
      <c r="E24" s="166"/>
    </row>
    <row r="25" spans="1:5" ht="13.5">
      <c r="A25" s="460" t="s">
        <v>234</v>
      </c>
      <c r="B25" s="453"/>
      <c r="C25" s="453"/>
      <c r="D25" s="453"/>
      <c r="E25" s="453"/>
    </row>
    <row r="26" spans="1:5" ht="15.75">
      <c r="A26" s="377"/>
      <c r="B26" s="166"/>
      <c r="C26" s="166"/>
      <c r="D26" s="166"/>
      <c r="E26" s="166"/>
    </row>
    <row r="27" spans="1:5" ht="13.5">
      <c r="A27" s="454" t="s">
        <v>261</v>
      </c>
      <c r="B27" s="455"/>
      <c r="C27" s="455"/>
      <c r="D27" s="455"/>
      <c r="E27" s="455"/>
    </row>
    <row r="28" spans="1:5" ht="15.75">
      <c r="A28" s="379"/>
      <c r="B28" s="19"/>
      <c r="C28" s="19"/>
      <c r="D28" s="166"/>
      <c r="E28" s="166"/>
    </row>
    <row r="29" spans="1:5" ht="15.75">
      <c r="A29" s="380" t="s">
        <v>266</v>
      </c>
      <c r="B29" s="19"/>
      <c r="C29" s="19"/>
      <c r="D29" s="166"/>
      <c r="E29" s="166"/>
    </row>
    <row r="30" spans="1:5" ht="13.5">
      <c r="A30" s="456" t="s">
        <v>267</v>
      </c>
      <c r="B30" s="457"/>
      <c r="C30" s="457"/>
      <c r="D30" s="166"/>
      <c r="E30" s="166"/>
    </row>
    <row r="31" spans="1:5" ht="31.5" customHeight="1">
      <c r="A31" s="18"/>
      <c r="B31" s="381" t="s">
        <v>268</v>
      </c>
      <c r="C31" s="382" t="s">
        <v>21</v>
      </c>
      <c r="D31" s="381" t="s">
        <v>20</v>
      </c>
      <c r="E31" s="166"/>
    </row>
    <row r="32" spans="1:5" ht="15.75">
      <c r="A32" s="19"/>
      <c r="B32" s="383" t="s">
        <v>269</v>
      </c>
      <c r="C32" s="381">
        <v>5</v>
      </c>
      <c r="D32" s="381">
        <v>3</v>
      </c>
      <c r="E32" s="166"/>
    </row>
    <row r="33" spans="1:5" ht="15.75">
      <c r="A33" s="19"/>
      <c r="B33" s="383" t="s">
        <v>270</v>
      </c>
      <c r="C33" s="381">
        <v>5</v>
      </c>
      <c r="D33" s="381">
        <v>4</v>
      </c>
      <c r="E33" s="166"/>
    </row>
    <row r="34" spans="1:5" ht="15.75">
      <c r="A34" s="19"/>
      <c r="B34" s="383" t="s">
        <v>271</v>
      </c>
      <c r="C34" s="381">
        <v>15</v>
      </c>
      <c r="D34" s="381">
        <v>11</v>
      </c>
      <c r="E34" s="166"/>
    </row>
    <row r="35" spans="1:5" ht="15.75">
      <c r="A35" s="19"/>
      <c r="B35" s="383" t="s">
        <v>272</v>
      </c>
      <c r="C35" s="381">
        <v>23</v>
      </c>
      <c r="D35" s="381">
        <v>23</v>
      </c>
      <c r="E35" s="166"/>
    </row>
    <row r="36" spans="1:5" ht="15.75">
      <c r="A36" s="19"/>
      <c r="B36" s="383" t="s">
        <v>273</v>
      </c>
      <c r="C36" s="381">
        <v>28</v>
      </c>
      <c r="D36" s="381">
        <v>28</v>
      </c>
      <c r="E36" s="166"/>
    </row>
    <row r="37" spans="1:5" ht="15.75">
      <c r="A37" s="19"/>
      <c r="B37" s="383" t="s">
        <v>274</v>
      </c>
      <c r="C37" s="381">
        <v>40</v>
      </c>
      <c r="D37" s="381">
        <v>35</v>
      </c>
      <c r="E37" s="166"/>
    </row>
    <row r="38" spans="1:5" ht="15.75">
      <c r="A38" s="19"/>
      <c r="B38" s="383" t="s">
        <v>275</v>
      </c>
      <c r="C38" s="381">
        <v>45</v>
      </c>
      <c r="D38" s="381">
        <v>42</v>
      </c>
      <c r="E38" s="166"/>
    </row>
    <row r="39" spans="1:5" ht="15.75">
      <c r="A39" s="19"/>
      <c r="B39" s="383" t="s">
        <v>276</v>
      </c>
      <c r="C39" s="381">
        <v>50</v>
      </c>
      <c r="D39" s="381">
        <v>48</v>
      </c>
      <c r="E39" s="166"/>
    </row>
    <row r="40" spans="1:5" ht="12.75">
      <c r="A40" s="384"/>
      <c r="B40" s="19"/>
      <c r="C40" s="19"/>
      <c r="D40" s="166"/>
      <c r="E40" s="166"/>
    </row>
    <row r="41" spans="1:5" ht="15.75">
      <c r="A41" s="380"/>
      <c r="B41" s="19"/>
      <c r="C41" s="19"/>
      <c r="D41" s="166"/>
      <c r="E41" s="166"/>
    </row>
    <row r="42" spans="1:5" ht="13.5">
      <c r="A42" s="452" t="s">
        <v>277</v>
      </c>
      <c r="B42" s="453"/>
      <c r="C42" s="453"/>
      <c r="D42" s="453"/>
      <c r="E42" s="166"/>
    </row>
    <row r="43" spans="1:5" ht="37.5" customHeight="1">
      <c r="A43" s="452" t="s">
        <v>278</v>
      </c>
      <c r="B43" s="453"/>
      <c r="C43" s="453"/>
      <c r="D43" s="453"/>
      <c r="E43" s="453"/>
    </row>
    <row r="44" spans="1:5" ht="31.5">
      <c r="A44" s="19"/>
      <c r="B44" s="385"/>
      <c r="C44" s="386" t="s">
        <v>21</v>
      </c>
      <c r="D44" s="386" t="s">
        <v>20</v>
      </c>
      <c r="E44" s="166"/>
    </row>
    <row r="45" spans="1:5" ht="18.75" customHeight="1">
      <c r="A45" s="19"/>
      <c r="B45" s="385" t="s">
        <v>279</v>
      </c>
      <c r="C45" s="386">
        <v>30</v>
      </c>
      <c r="D45" s="386">
        <v>26</v>
      </c>
      <c r="E45" s="166"/>
    </row>
    <row r="46" spans="1:5" ht="15.75">
      <c r="A46" s="387"/>
      <c r="B46" s="19"/>
      <c r="C46" s="19"/>
      <c r="D46" s="166"/>
      <c r="E46" s="166"/>
    </row>
    <row r="47" spans="1:5" ht="13.5">
      <c r="A47" s="452" t="s">
        <v>280</v>
      </c>
      <c r="B47" s="453"/>
      <c r="C47" s="453"/>
      <c r="D47" s="453"/>
      <c r="E47" s="166"/>
    </row>
    <row r="48" spans="1:5" ht="35.25" customHeight="1">
      <c r="A48" s="452" t="s">
        <v>281</v>
      </c>
      <c r="B48" s="453"/>
      <c r="C48" s="453"/>
      <c r="D48" s="453"/>
      <c r="E48" s="453"/>
    </row>
    <row r="49" spans="1:5" ht="18.75">
      <c r="A49" s="388"/>
      <c r="B49" s="19"/>
      <c r="C49" s="19"/>
      <c r="D49" s="166"/>
      <c r="E49" s="166"/>
    </row>
    <row r="50" spans="1:5" ht="15.75">
      <c r="A50" s="380" t="s">
        <v>282</v>
      </c>
      <c r="B50" s="19"/>
      <c r="C50" s="19"/>
      <c r="D50" s="166"/>
      <c r="E50" s="166"/>
    </row>
    <row r="51" spans="1:5" ht="31.5" customHeight="1">
      <c r="A51" s="452" t="s">
        <v>283</v>
      </c>
      <c r="B51" s="453"/>
      <c r="C51" s="453"/>
      <c r="D51" s="453"/>
      <c r="E51" s="166"/>
    </row>
    <row r="52" spans="1:5" ht="16.5" customHeight="1">
      <c r="A52" s="389"/>
      <c r="B52" s="19"/>
      <c r="C52" s="19"/>
      <c r="D52" s="166"/>
      <c r="E52" s="166"/>
    </row>
    <row r="53" spans="1:5" ht="15.75">
      <c r="A53" s="387" t="s">
        <v>284</v>
      </c>
      <c r="B53" s="19"/>
      <c r="C53" s="19"/>
      <c r="D53" s="166"/>
      <c r="E53" s="166"/>
    </row>
    <row r="54" spans="1:5" ht="15.75">
      <c r="A54" s="387" t="s">
        <v>285</v>
      </c>
      <c r="B54" s="19"/>
      <c r="C54" s="19"/>
      <c r="D54" s="166"/>
      <c r="E54" s="166"/>
    </row>
    <row r="55" spans="1:5" ht="31.5">
      <c r="A55" s="19"/>
      <c r="B55" s="385" t="s">
        <v>286</v>
      </c>
      <c r="C55" s="386" t="s">
        <v>21</v>
      </c>
      <c r="D55" s="386" t="s">
        <v>20</v>
      </c>
      <c r="E55" s="166"/>
    </row>
    <row r="56" spans="1:5" ht="15.75">
      <c r="A56" s="19"/>
      <c r="B56" s="390" t="s">
        <v>269</v>
      </c>
      <c r="C56" s="386">
        <v>4</v>
      </c>
      <c r="D56" s="382">
        <v>5</v>
      </c>
      <c r="E56" s="166"/>
    </row>
    <row r="57" spans="1:5" ht="15.75">
      <c r="A57" s="19"/>
      <c r="B57" s="390" t="s">
        <v>270</v>
      </c>
      <c r="C57" s="386">
        <v>6</v>
      </c>
      <c r="D57" s="382">
        <v>6</v>
      </c>
      <c r="E57" s="166"/>
    </row>
    <row r="58" spans="1:5" ht="15.75">
      <c r="A58" s="19"/>
      <c r="B58" s="390" t="s">
        <v>271</v>
      </c>
      <c r="C58" s="386">
        <v>9</v>
      </c>
      <c r="D58" s="382">
        <v>9</v>
      </c>
      <c r="E58" s="166"/>
    </row>
    <row r="59" spans="1:5" ht="15.75">
      <c r="A59" s="19"/>
      <c r="B59" s="390" t="s">
        <v>272</v>
      </c>
      <c r="C59" s="386">
        <v>10</v>
      </c>
      <c r="D59" s="382">
        <v>14</v>
      </c>
      <c r="E59" s="166"/>
    </row>
    <row r="60" spans="1:5" ht="15.75">
      <c r="A60" s="19"/>
      <c r="B60" s="390" t="s">
        <v>273</v>
      </c>
      <c r="C60" s="386">
        <v>20</v>
      </c>
      <c r="D60" s="382">
        <v>22</v>
      </c>
      <c r="E60" s="166"/>
    </row>
    <row r="61" spans="1:5" ht="15.75">
      <c r="A61" s="19"/>
      <c r="B61" s="390" t="s">
        <v>274</v>
      </c>
      <c r="C61" s="386">
        <v>28</v>
      </c>
      <c r="D61" s="382">
        <v>34</v>
      </c>
      <c r="E61" s="166"/>
    </row>
    <row r="62" spans="1:5" ht="15.75">
      <c r="A62" s="19"/>
      <c r="B62" s="390" t="s">
        <v>275</v>
      </c>
      <c r="C62" s="386">
        <v>70</v>
      </c>
      <c r="D62" s="382">
        <v>76</v>
      </c>
      <c r="E62" s="166"/>
    </row>
    <row r="63" spans="1:5" ht="15.75">
      <c r="A63" s="19"/>
      <c r="B63" s="390" t="s">
        <v>276</v>
      </c>
      <c r="C63" s="386">
        <v>120</v>
      </c>
      <c r="D63" s="382">
        <v>198</v>
      </c>
      <c r="E63" s="166"/>
    </row>
    <row r="64" spans="1:5" ht="18.75">
      <c r="A64" s="388"/>
      <c r="B64" s="19"/>
      <c r="C64" s="19"/>
      <c r="D64" s="166"/>
      <c r="E64" s="166"/>
    </row>
    <row r="65" spans="1:5" ht="15.75">
      <c r="A65" s="380" t="s">
        <v>287</v>
      </c>
      <c r="B65" s="19"/>
      <c r="C65" s="19"/>
      <c r="D65" s="166"/>
      <c r="E65" s="166"/>
    </row>
    <row r="66" spans="1:5" ht="13.5">
      <c r="A66" s="452" t="s">
        <v>288</v>
      </c>
      <c r="B66" s="453"/>
      <c r="C66" s="453"/>
      <c r="D66" s="453"/>
      <c r="E66" s="166"/>
    </row>
    <row r="67" spans="1:5" ht="31.5">
      <c r="A67" s="19"/>
      <c r="B67" s="385" t="s">
        <v>286</v>
      </c>
      <c r="C67" s="386" t="s">
        <v>21</v>
      </c>
      <c r="D67" s="386" t="s">
        <v>20</v>
      </c>
      <c r="E67" s="166"/>
    </row>
    <row r="68" spans="1:5" ht="15.75">
      <c r="A68" s="19"/>
      <c r="B68" s="390" t="s">
        <v>269</v>
      </c>
      <c r="C68" s="386">
        <v>1</v>
      </c>
      <c r="D68" s="382">
        <v>1</v>
      </c>
      <c r="E68" s="166"/>
    </row>
    <row r="69" spans="1:5" ht="15.75">
      <c r="A69" s="19"/>
      <c r="B69" s="390" t="s">
        <v>270</v>
      </c>
      <c r="C69" s="386">
        <v>2</v>
      </c>
      <c r="D69" s="382">
        <v>1</v>
      </c>
      <c r="E69" s="166"/>
    </row>
    <row r="70" spans="1:5" ht="15.75">
      <c r="A70" s="19"/>
      <c r="B70" s="390" t="s">
        <v>271</v>
      </c>
      <c r="C70" s="386">
        <v>2</v>
      </c>
      <c r="D70" s="382">
        <v>2</v>
      </c>
      <c r="E70" s="166"/>
    </row>
    <row r="71" spans="1:5" ht="15.75">
      <c r="A71" s="19"/>
      <c r="B71" s="390" t="s">
        <v>272</v>
      </c>
      <c r="C71" s="386">
        <v>3</v>
      </c>
      <c r="D71" s="382">
        <v>3</v>
      </c>
      <c r="E71" s="166"/>
    </row>
    <row r="72" spans="1:5" ht="15.75">
      <c r="A72" s="19"/>
      <c r="B72" s="390" t="s">
        <v>273</v>
      </c>
      <c r="C72" s="386">
        <v>5</v>
      </c>
      <c r="D72" s="382">
        <v>5</v>
      </c>
      <c r="E72" s="166"/>
    </row>
    <row r="73" spans="1:5" ht="15.75">
      <c r="A73" s="19"/>
      <c r="B73" s="390" t="s">
        <v>274</v>
      </c>
      <c r="C73" s="386">
        <v>10</v>
      </c>
      <c r="D73" s="382">
        <v>8</v>
      </c>
      <c r="E73" s="166"/>
    </row>
    <row r="74" spans="1:5" ht="15.75">
      <c r="A74" s="19"/>
      <c r="B74" s="390" t="s">
        <v>275</v>
      </c>
      <c r="C74" s="386">
        <v>15</v>
      </c>
      <c r="D74" s="382">
        <v>19</v>
      </c>
      <c r="E74" s="166"/>
    </row>
    <row r="75" spans="1:5" ht="15.75">
      <c r="A75" s="19"/>
      <c r="B75" s="390" t="s">
        <v>276</v>
      </c>
      <c r="C75" s="386">
        <v>20</v>
      </c>
      <c r="D75" s="382">
        <v>36</v>
      </c>
      <c r="E75" s="166"/>
    </row>
    <row r="76" spans="1:5" ht="15.75">
      <c r="A76" s="380"/>
      <c r="B76" s="19"/>
      <c r="C76" s="19"/>
      <c r="D76" s="166"/>
      <c r="E76" s="166"/>
    </row>
    <row r="77" spans="1:5" ht="15.75">
      <c r="A77" s="380" t="s">
        <v>289</v>
      </c>
      <c r="B77" s="19"/>
      <c r="C77" s="19"/>
      <c r="D77" s="166"/>
      <c r="E77" s="166"/>
    </row>
    <row r="78" spans="1:5" ht="13.5">
      <c r="A78" s="452" t="s">
        <v>290</v>
      </c>
      <c r="B78" s="453"/>
      <c r="C78" s="453"/>
      <c r="D78" s="453"/>
      <c r="E78" s="166"/>
    </row>
    <row r="79" spans="1:5" ht="15.75">
      <c r="A79" s="389"/>
      <c r="B79" s="19"/>
      <c r="C79" s="19"/>
      <c r="D79" s="166"/>
      <c r="E79" s="166"/>
    </row>
    <row r="80" spans="1:5" ht="15.75">
      <c r="A80" s="380" t="s">
        <v>291</v>
      </c>
      <c r="B80" s="19"/>
      <c r="C80" s="19"/>
      <c r="D80" s="166"/>
      <c r="E80" s="166"/>
    </row>
    <row r="81" spans="1:5" ht="13.5">
      <c r="A81" s="452" t="s">
        <v>292</v>
      </c>
      <c r="B81" s="453"/>
      <c r="C81" s="453"/>
      <c r="D81" s="453"/>
      <c r="E81" s="166"/>
    </row>
    <row r="82" spans="1:5" ht="18.75">
      <c r="A82" s="232"/>
      <c r="D82" s="231"/>
      <c r="E82" s="231"/>
    </row>
    <row r="83" spans="1:5" ht="12.75">
      <c r="A83" s="231"/>
      <c r="B83" s="231"/>
      <c r="C83" s="231"/>
      <c r="D83" s="231"/>
      <c r="E83" s="231"/>
    </row>
    <row r="84" spans="1:5" ht="12.75">
      <c r="A84" s="231"/>
      <c r="B84" s="231"/>
      <c r="C84" s="231"/>
      <c r="D84" s="231"/>
      <c r="E84" s="231"/>
    </row>
    <row r="85" spans="1:5" ht="12.75">
      <c r="A85" s="231"/>
      <c r="B85" s="231"/>
      <c r="C85" s="231"/>
      <c r="D85" s="231"/>
      <c r="E85" s="231"/>
    </row>
    <row r="86" spans="1:5" ht="12.75">
      <c r="A86" s="231"/>
      <c r="B86" s="231"/>
      <c r="C86" s="231"/>
      <c r="D86" s="231"/>
      <c r="E86" s="231"/>
    </row>
    <row r="87" spans="1:5" ht="12.75">
      <c r="A87" s="231"/>
      <c r="B87" s="231"/>
      <c r="C87" s="231"/>
      <c r="D87" s="231"/>
      <c r="E87" s="231"/>
    </row>
    <row r="88" spans="1:5" ht="12.75">
      <c r="A88" s="231"/>
      <c r="B88" s="231"/>
      <c r="C88" s="231"/>
      <c r="D88" s="231"/>
      <c r="E88" s="231"/>
    </row>
    <row r="89" spans="1:5" ht="12.75">
      <c r="A89" s="231"/>
      <c r="B89" s="231"/>
      <c r="C89" s="231"/>
      <c r="D89" s="231"/>
      <c r="E89" s="231"/>
    </row>
    <row r="90" spans="1:5" ht="12.75">
      <c r="A90" s="231"/>
      <c r="B90" s="231"/>
      <c r="C90" s="231"/>
      <c r="D90" s="231"/>
      <c r="E90" s="231"/>
    </row>
    <row r="91" spans="1:5" ht="12.75">
      <c r="A91" s="231"/>
      <c r="B91" s="231"/>
      <c r="C91" s="231"/>
      <c r="D91" s="231"/>
      <c r="E91" s="231"/>
    </row>
    <row r="92" spans="1:5" ht="12.75">
      <c r="A92" s="231"/>
      <c r="B92" s="231"/>
      <c r="C92" s="231"/>
      <c r="D92" s="231"/>
      <c r="E92" s="231"/>
    </row>
    <row r="93" spans="1:5" ht="12.75">
      <c r="A93" s="231"/>
      <c r="B93" s="231"/>
      <c r="C93" s="231"/>
      <c r="D93" s="231"/>
      <c r="E93" s="231"/>
    </row>
    <row r="94" spans="1:5" ht="12.75">
      <c r="A94" s="231"/>
      <c r="B94" s="231"/>
      <c r="C94" s="231"/>
      <c r="D94" s="231"/>
      <c r="E94" s="231"/>
    </row>
    <row r="95" spans="1:5" ht="12.75">
      <c r="A95" s="231"/>
      <c r="B95" s="231"/>
      <c r="C95" s="231"/>
      <c r="D95" s="231"/>
      <c r="E95" s="231"/>
    </row>
  </sheetData>
  <sheetProtection password="D024" sheet="1"/>
  <mergeCells count="22">
    <mergeCell ref="A1:E1"/>
    <mergeCell ref="A3:E3"/>
    <mergeCell ref="A4:E4"/>
    <mergeCell ref="A6:E6"/>
    <mergeCell ref="A8:E8"/>
    <mergeCell ref="A9:E9"/>
    <mergeCell ref="A27:E27"/>
    <mergeCell ref="A30:C30"/>
    <mergeCell ref="A42:D42"/>
    <mergeCell ref="A47:D47"/>
    <mergeCell ref="A11:E11"/>
    <mergeCell ref="A14:E14"/>
    <mergeCell ref="A16:E16"/>
    <mergeCell ref="A19:E19"/>
    <mergeCell ref="A22:E22"/>
    <mergeCell ref="A25:E25"/>
    <mergeCell ref="A51:D51"/>
    <mergeCell ref="A66:D66"/>
    <mergeCell ref="A78:D78"/>
    <mergeCell ref="A81:D81"/>
    <mergeCell ref="A48:E48"/>
    <mergeCell ref="A43:E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1"/>
  <headerFooter>
    <oddHeader>&amp;C&amp;A</oddHeader>
    <oddFooter>&amp;CStránka &amp;P</oddFooter>
  </headerFooter>
  <rowBreaks count="2" manualBreakCount="2">
    <brk id="26" max="4" man="1"/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 Semrád</dc:creator>
  <cp:keywords/>
  <dc:description/>
  <cp:lastModifiedBy>Pobezalova</cp:lastModifiedBy>
  <cp:lastPrinted>2013-02-23T21:14:59Z</cp:lastPrinted>
  <dcterms:created xsi:type="dcterms:W3CDTF">2013-02-18T21:01:17Z</dcterms:created>
  <dcterms:modified xsi:type="dcterms:W3CDTF">2016-03-08T04:43:54Z</dcterms:modified>
  <cp:category/>
  <cp:version/>
  <cp:contentType/>
  <cp:contentStatus/>
</cp:coreProperties>
</file>