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61" windowWidth="19320" windowHeight="12270" activeTab="2"/>
  </bookViews>
  <sheets>
    <sheet name="VKIS" sheetId="1" r:id="rId1"/>
    <sheet name="Standard" sheetId="2" r:id="rId2"/>
    <sheet name="Analyza" sheetId="3" r:id="rId3"/>
    <sheet name="Profesional" sheetId="4" r:id="rId4"/>
    <sheet name="Neprofi" sheetId="5" r:id="rId5"/>
    <sheet name="Sumare" sheetId="6" r:id="rId6"/>
    <sheet name="Vysvětlivky" sheetId="7" r:id="rId7"/>
  </sheets>
  <externalReferences>
    <externalReference r:id="rId10"/>
  </externalReferences>
  <definedNames>
    <definedName name="_xlfn.SUMIFS" hidden="1">#NAME?</definedName>
    <definedName name="_xlnm.Print_Titles" localSheetId="2">'Analyza'!$A:$D,'Analyza'!$3:$4</definedName>
    <definedName name="_xlnm.Print_Titles" localSheetId="4">'Neprofi'!$A:$C,'Neprofi'!$6:$6</definedName>
    <definedName name="_xlnm.Print_Titles" localSheetId="3">'Profesional'!$A:$C,'Profesional'!$6:$6</definedName>
    <definedName name="_xlnm.Print_Titles" localSheetId="1">'Standard'!$A:$D,'Standard'!$8:$8</definedName>
    <definedName name="_xlnm.Print_Titles" localSheetId="5">'Sumare'!$A:$C,'Sumare'!$6:$6</definedName>
    <definedName name="_xlnm.Print_Area" localSheetId="2">'Analyza'!$A$1:$S$71</definedName>
    <definedName name="_xlnm.Print_Area" localSheetId="4">'Neprofi'!$A$1:$BO$68</definedName>
    <definedName name="_xlnm.Print_Area" localSheetId="3">'Profesional'!$A$1:$BR$18</definedName>
    <definedName name="_xlnm.Print_Area" localSheetId="1">'Standard'!$A$1:$AQ$75</definedName>
    <definedName name="_xlnm.Print_Area" localSheetId="5">'Sumare'!$A$1:$BR$11</definedName>
    <definedName name="_xlnm.Print_Area" localSheetId="6">'Vysvětlivky'!$B$1:$F$129</definedName>
    <definedName name="OLE_LINK6" localSheetId="6">'Vysvětlivky'!#REF!</definedName>
    <definedName name="OLE_LINK7" localSheetId="6">'Vysvětlivky'!$B$62</definedName>
    <definedName name="OLE_LINK8" localSheetId="6">'Vysvětlivky'!$B$11</definedName>
    <definedName name="OLE_LINK9" localSheetId="6">'Vysvětlivky'!$C$14</definedName>
  </definedNames>
  <calcPr fullCalcOnLoad="1"/>
</workbook>
</file>

<file path=xl/sharedStrings.xml><?xml version="1.0" encoding="utf-8"?>
<sst xmlns="http://schemas.openxmlformats.org/spreadsheetml/2006/main" count="893" uniqueCount="426">
  <si>
    <t>Obsluhované obyvatelstvo</t>
  </si>
  <si>
    <t>Knihovna</t>
  </si>
  <si>
    <t>Provozní doba pro veřejnost</t>
  </si>
  <si>
    <t>Studijní místa</t>
  </si>
  <si>
    <t>Web knihovny</t>
  </si>
  <si>
    <t>Elektronický katalog</t>
  </si>
  <si>
    <t>Obnova knihovního fondu</t>
  </si>
  <si>
    <t>Doporučená minimální hodnota</t>
  </si>
  <si>
    <t>Doporučeno pro všechny knihovny.</t>
  </si>
  <si>
    <t>Kategorie</t>
  </si>
  <si>
    <t>Celostátní průměr</t>
  </si>
  <si>
    <t xml:space="preserve">HODNOCENÍ </t>
  </si>
  <si>
    <t>% k. j. ve volném výběru</t>
  </si>
  <si>
    <t>Počet studijních míst</t>
  </si>
  <si>
    <t>Počet internet. stanic pro uživatele</t>
  </si>
  <si>
    <t>Webová stránka knihovny</t>
  </si>
  <si>
    <t>Elektronický katalog na internetu</t>
  </si>
  <si>
    <t>Analýza výkonů knihoven</t>
  </si>
  <si>
    <t>Uživatelé knihovny</t>
  </si>
  <si>
    <t>Výpůjčky a MVS</t>
  </si>
  <si>
    <t>Akce pro veřejnost</t>
  </si>
  <si>
    <t>% registr. uživatelů               z počtu obyvatel</t>
  </si>
  <si>
    <t>% uživatelů do 15 let z celkového počtu registr. uživatelů</t>
  </si>
  <si>
    <t>Počet výpůjček na 1 registr. uživatele</t>
  </si>
  <si>
    <t>Návštěvníci kultur. a vzděl. akcí -                            % z fyzických návštěv.</t>
  </si>
  <si>
    <t>Statistika knihoven</t>
  </si>
  <si>
    <t>Analýza statistických dat</t>
  </si>
  <si>
    <t>I. KNIHOVNÍ FOND</t>
  </si>
  <si>
    <t>II. UŽIVATELÉ</t>
  </si>
  <si>
    <t>III. VÝPŮJČKY</t>
  </si>
  <si>
    <t>IV. DALŠÍ ÚDAJE</t>
  </si>
  <si>
    <t>V. ELEKTRONICKÉ SLUŽBY</t>
  </si>
  <si>
    <t>ZAMĚSTNANCI</t>
  </si>
  <si>
    <t>Knihovní fond</t>
  </si>
  <si>
    <t>z toho v %</t>
  </si>
  <si>
    <t>Návštěvníci</t>
  </si>
  <si>
    <t>Výpůjčky knih</t>
  </si>
  <si>
    <t>Výpůjčky periodik</t>
  </si>
  <si>
    <t xml:space="preserve">MVS </t>
  </si>
  <si>
    <t>Regionální služby</t>
  </si>
  <si>
    <t>Internet</t>
  </si>
  <si>
    <t>z toho</t>
  </si>
  <si>
    <t>Celkem (úvazky)</t>
  </si>
  <si>
    <t>Odborní zaměst. (úvazky)</t>
  </si>
  <si>
    <t>001</t>
  </si>
  <si>
    <t>002</t>
  </si>
  <si>
    <t>101</t>
  </si>
  <si>
    <t>102</t>
  </si>
  <si>
    <t>103</t>
  </si>
  <si>
    <t>104</t>
  </si>
  <si>
    <t>105</t>
  </si>
  <si>
    <t>106</t>
  </si>
  <si>
    <t>107</t>
  </si>
  <si>
    <t>108</t>
  </si>
  <si>
    <t>109</t>
  </si>
  <si>
    <t>110</t>
  </si>
  <si>
    <t>111</t>
  </si>
  <si>
    <t>201</t>
  </si>
  <si>
    <t>202</t>
  </si>
  <si>
    <t>203</t>
  </si>
  <si>
    <t>204</t>
  </si>
  <si>
    <t>205</t>
  </si>
  <si>
    <t>206</t>
  </si>
  <si>
    <t>207</t>
  </si>
  <si>
    <t>208</t>
  </si>
  <si>
    <t>209</t>
  </si>
  <si>
    <t>210</t>
  </si>
  <si>
    <t>301</t>
  </si>
  <si>
    <t>302</t>
  </si>
  <si>
    <t>303</t>
  </si>
  <si>
    <t>304</t>
  </si>
  <si>
    <t>305</t>
  </si>
  <si>
    <t>306</t>
  </si>
  <si>
    <t>307</t>
  </si>
  <si>
    <t>308</t>
  </si>
  <si>
    <t>309</t>
  </si>
  <si>
    <t>310</t>
  </si>
  <si>
    <t>311</t>
  </si>
  <si>
    <t>312</t>
  </si>
  <si>
    <t>401</t>
  </si>
  <si>
    <t>402</t>
  </si>
  <si>
    <t>403</t>
  </si>
  <si>
    <t>404</t>
  </si>
  <si>
    <t>405</t>
  </si>
  <si>
    <t>406</t>
  </si>
  <si>
    <t>407</t>
  </si>
  <si>
    <t>408</t>
  </si>
  <si>
    <t>409</t>
  </si>
  <si>
    <t>410</t>
  </si>
  <si>
    <t>411</t>
  </si>
  <si>
    <t>412</t>
  </si>
  <si>
    <t>413</t>
  </si>
  <si>
    <t>501</t>
  </si>
  <si>
    <t>502</t>
  </si>
  <si>
    <t>503</t>
  </si>
  <si>
    <t>504</t>
  </si>
  <si>
    <t>505</t>
  </si>
  <si>
    <t>506</t>
  </si>
  <si>
    <t>507</t>
  </si>
  <si>
    <t>508</t>
  </si>
  <si>
    <t>509</t>
  </si>
  <si>
    <t>510</t>
  </si>
  <si>
    <t>511</t>
  </si>
  <si>
    <t>605</t>
  </si>
  <si>
    <t>606</t>
  </si>
  <si>
    <t>607</t>
  </si>
  <si>
    <t>608</t>
  </si>
  <si>
    <t>609</t>
  </si>
  <si>
    <t>610</t>
  </si>
  <si>
    <t>611</t>
  </si>
  <si>
    <t>Indikátory benchmarkingu</t>
  </si>
  <si>
    <t>Obsluho- vaná populace (obyv.)</t>
  </si>
  <si>
    <t>% knih. jednotek ve volném výběru</t>
  </si>
  <si>
    <t>Registrovaní uživatelé</t>
  </si>
  <si>
    <t>Uživatelé do 15 let</t>
  </si>
  <si>
    <t>Počet návštěvníků celkem</t>
  </si>
  <si>
    <t>Fyzické návštěvy knihovny               %</t>
  </si>
  <si>
    <t>Návštěvníci on-line služeb                        %</t>
  </si>
  <si>
    <t>Počet návštěvníků celkem                 /1 obyvatele</t>
  </si>
  <si>
    <t>Výpůjčky celkem</t>
  </si>
  <si>
    <t>Počet výpůjček / 1 obyv.</t>
  </si>
  <si>
    <t>Počet výpůjček na       1 registr. uživatele</t>
  </si>
  <si>
    <t>Prezenční výpůjčky        %</t>
  </si>
  <si>
    <t>Prolongace %</t>
  </si>
  <si>
    <t>Dospělým celkem</t>
  </si>
  <si>
    <t>Z toho % naučné literatury</t>
  </si>
  <si>
    <t>Dětem celkem</t>
  </si>
  <si>
    <t>Na 1 čtenáře do 15 let</t>
  </si>
  <si>
    <t xml:space="preserve">Výpůjčky periodik %  </t>
  </si>
  <si>
    <t xml:space="preserve">MVS z jiných knih. kladně vyřízené </t>
  </si>
  <si>
    <t>MVS zaslané jiným knihovnám- kladně vyřízené</t>
  </si>
  <si>
    <t>Výměnné fondy jiným knihovnám svazky</t>
  </si>
  <si>
    <t>Pora-denská činnost</t>
  </si>
  <si>
    <t>Vzdělá-vání knihovní- ků</t>
  </si>
  <si>
    <t>Publi-        kace</t>
  </si>
  <si>
    <t>Studijní místa /1000 obyv.</t>
  </si>
  <si>
    <t>Počet počítačů napojených na internet</t>
  </si>
  <si>
    <t>Internet počet stanic/   1000 obyv.</t>
  </si>
  <si>
    <r>
      <t>Plocha knihovny m</t>
    </r>
    <r>
      <rPr>
        <vertAlign val="superscript"/>
        <sz val="8"/>
        <rFont val="Arial CE"/>
        <family val="0"/>
      </rPr>
      <t>2</t>
    </r>
    <r>
      <rPr>
        <sz val="8"/>
        <rFont val="Arial CE"/>
        <family val="0"/>
      </rPr>
      <t>/ 1000 obyv.</t>
    </r>
  </si>
  <si>
    <t>Hodiny pro veřejnost týdně</t>
  </si>
  <si>
    <t>Návštěvy webové stránky</t>
  </si>
  <si>
    <t>Elektro-nický katalog</t>
  </si>
  <si>
    <t>Vstupy do el. katalogu celkem</t>
  </si>
  <si>
    <t>z toho                % vstupů           z prostoru mimo knihovnu</t>
  </si>
  <si>
    <t>Vstupy do el. výpůjčního protokolu celkem</t>
  </si>
  <si>
    <t>Vlastní databáze</t>
  </si>
  <si>
    <t>Licencované el. informační zdroje (EIZ)</t>
  </si>
  <si>
    <t>Vstupy do EIZ a databází</t>
  </si>
  <si>
    <t>On-line informační služby -zodpovězené dotazy</t>
  </si>
  <si>
    <t>Náklady na  periodika v %</t>
  </si>
  <si>
    <t>Náklady na licence EIZ v %</t>
  </si>
  <si>
    <t>Počet zaměstnanců (přepočtený stav)</t>
  </si>
  <si>
    <t>Zaměst. /1000 obyv.</t>
  </si>
  <si>
    <t>Zaměst.    /1000 registr. uživatelů</t>
  </si>
  <si>
    <t>Zaměst. /1000 návštěv</t>
  </si>
  <si>
    <t>Odborní zaměst. celkem</t>
  </si>
  <si>
    <t>VŠ knih. směru</t>
  </si>
  <si>
    <t>SŠ knih. směru</t>
  </si>
  <si>
    <t>01</t>
  </si>
  <si>
    <t>Profesionální knihovny</t>
  </si>
  <si>
    <t>sumář/průměr</t>
  </si>
  <si>
    <t>Indikátory benchmarkingu jsou označeny barevně.</t>
  </si>
  <si>
    <t>Neprofesionální knihovny</t>
  </si>
  <si>
    <t>Sumáře oblasti             podle druhu knihovny</t>
  </si>
  <si>
    <t>Nesumarizuje se</t>
  </si>
  <si>
    <t>% obnovy knih. fondu ve volném výběru</t>
  </si>
  <si>
    <t>Kulturní akce</t>
  </si>
  <si>
    <t xml:space="preserve">Vzdělávací akce </t>
  </si>
  <si>
    <t>E- služby</t>
  </si>
  <si>
    <t>Pracovníci</t>
  </si>
  <si>
    <t>Zaměstnanci (přepočtený stav)</t>
  </si>
  <si>
    <t>Kulturní a vzdělávací akce/ 1000 obyv.</t>
  </si>
  <si>
    <t>Počet virtuálních návštěv na 1 obyv.</t>
  </si>
  <si>
    <t>Počet návštěvníků celkem/          1 obyvatele</t>
  </si>
  <si>
    <t>Dobrovolníci (počet odprac. hodin ročně)</t>
  </si>
  <si>
    <t xml:space="preserve">Nabídka MVS (zaslané požadavky v ČR)      </t>
  </si>
  <si>
    <t>Návštěvníci        on-line služeb                        %</t>
  </si>
  <si>
    <t>Návštěvníci internetu -             % z fyzických návštěv.</t>
  </si>
  <si>
    <t>Návštěvníci kultur.                a vzděl. akcí -                            % z fyzických návštěv.</t>
  </si>
  <si>
    <t>Počet výpůjček               na 1 registr. uživatele</t>
  </si>
  <si>
    <t>Uživatelé         do 15 let</t>
  </si>
  <si>
    <t>% uživatelů             do 15 let z celkového počtu registr. uživatelů</t>
  </si>
  <si>
    <t>Návštěvníci internetu -              % z fyzických návštěv.</t>
  </si>
  <si>
    <t>Počet výpůjček /         1 obyv.</t>
  </si>
  <si>
    <t>Počet výpůjček         na 1 registr. uživatele</t>
  </si>
  <si>
    <t>Z toho           % naučné literatury</t>
  </si>
  <si>
    <t>Z toho         % naučné literatury</t>
  </si>
  <si>
    <t xml:space="preserve">MVS z jiných knihoven - kladně vyřízené </t>
  </si>
  <si>
    <t>MVS zaslané jiným knihovnám - kladně vyřízené</t>
  </si>
  <si>
    <t>Výměnné fondy jiným knihovnám (svazky)</t>
  </si>
  <si>
    <t>Z toho            % naučné literatury</t>
  </si>
  <si>
    <t>Počet výpůjček /        1 obyv.</t>
  </si>
  <si>
    <t xml:space="preserve">Návštěvy webové stránky/         1 obyv. </t>
  </si>
  <si>
    <t>%</t>
  </si>
  <si>
    <t>1. Provozní doba pro veřejnost</t>
  </si>
  <si>
    <t>Počet obyvatel</t>
  </si>
  <si>
    <t>1 – 500</t>
  </si>
  <si>
    <t>501 – 1 000</t>
  </si>
  <si>
    <t>1 001 – 3 000</t>
  </si>
  <si>
    <t>3 001 – 5 000</t>
  </si>
  <si>
    <t>5 001 – 10 000</t>
  </si>
  <si>
    <t>10 001 – 20 000</t>
  </si>
  <si>
    <t>20 001 – 40 000</t>
  </si>
  <si>
    <t>40 001 a více</t>
  </si>
  <si>
    <t>Částka v Kč/1 obyvatele</t>
  </si>
  <si>
    <t> Počet obyvatel</t>
  </si>
  <si>
    <t>Přírůstky vlastního fondu na 1000 obyv. (bez VF)</t>
  </si>
  <si>
    <t>Exempláře periodik na 1000 obyvatel</t>
  </si>
  <si>
    <t>Rozsah knih. fondu             na 1 obyv.</t>
  </si>
  <si>
    <t>Obrat knih. fondu</t>
  </si>
  <si>
    <t>Návštěvníci kultur. a vzděl. akcí -                            % z fyzických návštěv</t>
  </si>
  <si>
    <t xml:space="preserve">Vlastní knihovní fond </t>
  </si>
  <si>
    <t>Přírůstky (bez VF)</t>
  </si>
  <si>
    <t>Financování nákupu</t>
  </si>
  <si>
    <t>VF</t>
  </si>
  <si>
    <t>Rozsah a využití knih. fondu</t>
  </si>
  <si>
    <t>112</t>
  </si>
  <si>
    <t>113</t>
  </si>
  <si>
    <t>114</t>
  </si>
  <si>
    <t>Vlastní knihovní fond (bez VF)</t>
  </si>
  <si>
    <t>Exempláře periodik       na 1000 obyvatel</t>
  </si>
  <si>
    <t>Přírůstky knihovního fondu (bez VF)</t>
  </si>
  <si>
    <t>Přírůstky fondu (bez VF) na 1000 obyv.</t>
  </si>
  <si>
    <t>Náklady na knih. fond (bez RF)       Kč /na 1 obyvatele</t>
  </si>
  <si>
    <t>Náklady na knih. fond (bez RF)       Kč /na 1 výpůjčku</t>
  </si>
  <si>
    <t>Výměnné fondy půjčené      od jiných knihoven</t>
  </si>
  <si>
    <t>Rozsah knihovního fondu celkem               (sl. 101+111)</t>
  </si>
  <si>
    <t>Rozsah knih. fondu                  na 1 obyv.</t>
  </si>
  <si>
    <t>Statistické tabulky ANAL  pro sledování výkonů knihoven a porovnávání s indikátory celostátních knihovnických standardů</t>
  </si>
  <si>
    <t>Analýza podle druhů knihoven</t>
  </si>
  <si>
    <t>název ukazatele</t>
  </si>
  <si>
    <t>popis (návaznost na výkaz KULT a výkaz RF)</t>
  </si>
  <si>
    <t>Vlastní knihovní fond, který knihovna zpřístupňuje ve volném výběru (vyjádřeno v %).</t>
  </si>
  <si>
    <t>Ukazatel měří nabídku periodik v porovnání s velikostí obsluhované populace.</t>
  </si>
  <si>
    <t>Ukazatel měří objem přírůstků v porovnání s velikostí obsluhované populace.</t>
  </si>
  <si>
    <t>Náklady na knih. fond (bez RF) Kč /na 1 obyvatele</t>
  </si>
  <si>
    <t>Finanční náklady na doplňování knih. fondu v přepočtu na 1 obyvatele. Nezapočítávají se finanční příspěvky věnované na budování VF. Doporučená hodnota je 30-45 Kč/1 obyv.</t>
  </si>
  <si>
    <t>Náklady na knih. fond (bez RF) Kč /na 1 výpůjčku</t>
  </si>
  <si>
    <t>% finančních prostředků věnovaných na nákup periodik.</t>
  </si>
  <si>
    <t>% finančních prostředků věnovaných na nákup elektronických informačních zdrojů.</t>
  </si>
  <si>
    <t>Výměnné fondy půjčené od jiných knihoven</t>
  </si>
  <si>
    <t>Počet svazků z výměnných fondů půjčených od jiných knihoven (z výkazu KULT).</t>
  </si>
  <si>
    <t>Rozsah celkového knihovního fondu  (sl. 101+111)</t>
  </si>
  <si>
    <t>Rozsah celkového knih. fondu na 1 obyv.</t>
  </si>
  <si>
    <t>Všechny části souboru ANAL (Analýza) jsou naformátovány pro tisk a připraveny pro další práci (kopírování, filtrování, řazení), umožňují výpočty průměrů, minimálních a maximálních hodnot, mediánu atd.</t>
  </si>
  <si>
    <t xml:space="preserve">Standard pro dobrý fond </t>
  </si>
  <si>
    <t>Knihovní fond, který má knihovna ve svém vlastnictví. U knihoven, které vytvářejí VF, se tyto fondy odečítají (stav VF z výkazu RF).</t>
  </si>
  <si>
    <t>U knihoven, které vytvářejí VF, se přírůstky VF odečítají (údaj o přírůstku VF z výkazu RF).</t>
  </si>
  <si>
    <t>E-výpůjčky            e-dokumentů</t>
  </si>
  <si>
    <t>Zkratky: VF= výměnný fond, RF = regionální funkce</t>
  </si>
  <si>
    <r>
      <t>Indikátor:</t>
    </r>
    <r>
      <rPr>
        <sz val="10"/>
        <rFont val="Arial"/>
        <family val="2"/>
      </rPr>
      <t xml:space="preserve"> Počet provozních hodin pro veřejnost týdně.</t>
    </r>
  </si>
  <si>
    <r>
      <t xml:space="preserve">Hodnocení (sl. 04): </t>
    </r>
    <r>
      <rPr>
        <sz val="10"/>
        <rFont val="Arial"/>
        <family val="2"/>
      </rPr>
      <t>Výkony knihovny jsou porovnávány s minimální hodnotou indikátoru.</t>
    </r>
  </si>
  <si>
    <t xml:space="preserve">Knihovní fondy a informační zdroje </t>
  </si>
  <si>
    <t>2a</t>
  </si>
  <si>
    <t>Náklady na knihovní fond</t>
  </si>
  <si>
    <r>
      <t>Indikátor:</t>
    </r>
    <r>
      <rPr>
        <sz val="10"/>
        <rFont val="Arial"/>
        <family val="2"/>
      </rPr>
      <t xml:space="preserve"> Výdaj na nákup knihovního fondu a dalších informačních zdrojů, tj. částka v Kč na 1 obyvatele obce vydaná na nákup knihovního fondu a informačních zdrojů za jeden kalendářní rok. </t>
    </r>
  </si>
  <si>
    <r>
      <t xml:space="preserve">K výpočtům jsou využity postupy popsané ve Standardu pro dobrý fond: </t>
    </r>
  </si>
  <si>
    <t>Minimální počet knihovních jednotek (sl. 05): 2 k. j. na obyvatele</t>
  </si>
  <si>
    <r>
      <rPr>
        <b/>
        <sz val="10"/>
        <rFont val="Arial"/>
        <family val="2"/>
      </rPr>
      <t xml:space="preserve">Doporučený počet nových přírůstků (sl. 06) </t>
    </r>
    <r>
      <rPr>
        <sz val="10"/>
        <rFont val="Arial"/>
        <family val="2"/>
      </rPr>
      <t>= počet obyvatel x 2, z toho 7 %. Příklad: Obec má 1 000 obyvatel, minimální rozsah knihovního fondu je 2x 1 000= 2 000 k. j. z toho 7 % = 140 k.j. v přírůstku knih. fondu.</t>
    </r>
  </si>
  <si>
    <r>
      <rPr>
        <b/>
        <sz val="10"/>
        <rFont val="Arial"/>
        <family val="2"/>
      </rPr>
      <t xml:space="preserve">Doporučené náklady na knihovní fond (sl. 07) </t>
    </r>
    <r>
      <rPr>
        <sz val="10"/>
        <rFont val="Arial"/>
        <family val="2"/>
      </rPr>
      <t xml:space="preserve">= počet nových přírůstků (sl. 06) se násobí průměrnou cenou dokumentu, která byla zveřejněna ve Zprávě o českém knižním trhu. </t>
    </r>
  </si>
  <si>
    <r>
      <rPr>
        <b/>
        <sz val="10"/>
        <rFont val="Arial"/>
        <family val="2"/>
      </rPr>
      <t>Skutečné náklady na knihovní fond (sl. 08)</t>
    </r>
    <r>
      <rPr>
        <sz val="10"/>
        <rFont val="Arial"/>
        <family val="2"/>
      </rPr>
      <t xml:space="preserve"> </t>
    </r>
    <r>
      <rPr>
        <b/>
        <sz val="10"/>
        <rFont val="Arial"/>
        <family val="2"/>
      </rPr>
      <t>a náklady na knihovní fond na 1 obyvatele (s. 09)</t>
    </r>
    <r>
      <rPr>
        <sz val="10"/>
        <rFont val="Arial"/>
        <family val="2"/>
      </rPr>
      <t xml:space="preserve"> jsou uvedeny bez financí na nákup výměnných fondů (u  pověřených knihoven).</t>
    </r>
  </si>
  <si>
    <t>Knihovny obsluhované výměnnými fondy si mohou snížit náklady na nákup nových přírůstků s ohledem na počet novinek získaných ve výměnných fondech v průběhu roku.</t>
  </si>
  <si>
    <r>
      <t xml:space="preserve">Hodnocení (sl. 10): </t>
    </r>
    <r>
      <rPr>
        <sz val="10"/>
        <rFont val="Arial"/>
        <family val="2"/>
      </rPr>
      <t>Finanční prostředky vydané na knih. fond jsou porovnávány s doporučenými minimálními náklady (30 Kč/1 obyv.)</t>
    </r>
  </si>
  <si>
    <t>2b</t>
  </si>
  <si>
    <t>Umístění knihovního fondu</t>
  </si>
  <si>
    <r>
      <t xml:space="preserve">Indikátor: </t>
    </r>
    <r>
      <rPr>
        <sz val="10"/>
        <rFont val="Arial"/>
        <family val="2"/>
      </rPr>
      <t>Knihovna má ve volném výběru nejméně 75 % knihovního fondu.</t>
    </r>
  </si>
  <si>
    <r>
      <t xml:space="preserve">Doporučený pořet knihovních jednotek (s. 11): 3 k. j. na obyvatele </t>
    </r>
    <r>
      <rPr>
        <sz val="10"/>
        <rFont val="Arial"/>
        <family val="2"/>
      </rPr>
      <t>- navazuje na  Standard pro dobrý fond a doporučení pro rozsah knihovného fondu 2 - 3 knih. jednotky na 1 obyvatele.</t>
    </r>
  </si>
  <si>
    <r>
      <rPr>
        <b/>
        <sz val="10"/>
        <rFont val="Arial"/>
        <family val="2"/>
      </rPr>
      <t>Vlastní knihovní fond (sl. 12)</t>
    </r>
    <r>
      <rPr>
        <sz val="10"/>
        <rFont val="Arial"/>
        <family val="2"/>
      </rPr>
      <t xml:space="preserve"> - počet knihovních jednotek z výkazu KULT ř. 0102 mínus výměnné fondy</t>
    </r>
  </si>
  <si>
    <r>
      <rPr>
        <b/>
        <sz val="10"/>
        <rFont val="Arial"/>
        <family val="2"/>
      </rPr>
      <t>Vlastní knihovní fond uložený v depozitářích (sl. 13)</t>
    </r>
    <r>
      <rPr>
        <sz val="10"/>
        <rFont val="Arial"/>
        <family val="2"/>
      </rPr>
      <t xml:space="preserve"> - vlastní knihovní fond mínus knihovní jednotky umístěné ve volném výběru.</t>
    </r>
  </si>
  <si>
    <r>
      <t xml:space="preserve">Počet knihovních jednotek ve volném výběru (sl. 14) </t>
    </r>
    <r>
      <rPr>
        <sz val="10"/>
        <rFont val="Arial"/>
        <family val="2"/>
      </rPr>
      <t xml:space="preserve">- hodnota z výkazu KULT ř. 0115. </t>
    </r>
  </si>
  <si>
    <r>
      <t>% knihovních jednotek uložených ve volném výběru (sl. 15)</t>
    </r>
    <r>
      <rPr>
        <sz val="10"/>
        <rFont val="Arial"/>
        <family val="2"/>
      </rPr>
      <t xml:space="preserve"> - výpočet určuje, kolik % vlastního knihovního fondu je uloženo ve volném výběru.</t>
    </r>
  </si>
  <si>
    <r>
      <t xml:space="preserve">Hodnocení (sl. 16): </t>
    </r>
    <r>
      <rPr>
        <sz val="10"/>
        <rFont val="Arial"/>
        <family val="2"/>
      </rPr>
      <t>% knih. jednotek uložených ve volném výběru se porovnává s doporučenými 75 % knih. fondu.</t>
    </r>
  </si>
  <si>
    <t>2c</t>
  </si>
  <si>
    <r>
      <t>Indikátor:</t>
    </r>
    <r>
      <rPr>
        <sz val="10"/>
        <rFont val="Arial"/>
        <family val="2"/>
      </rPr>
      <t xml:space="preserve"> Minimálně 7 % roční obnovy knihovního fondu novými přírůstky. Při stanovení základu pro výpočet procent obnovy se vychází z toho, že knihovna má mít minimálně 2 knihovní jednotky na obyvatele.</t>
    </r>
  </si>
  <si>
    <r>
      <rPr>
        <b/>
        <sz val="10"/>
        <rFont val="Arial"/>
        <family val="2"/>
      </rPr>
      <t>Přírůstky (sl.17)</t>
    </r>
    <r>
      <rPr>
        <sz val="10"/>
        <rFont val="Arial"/>
        <family val="2"/>
      </rPr>
      <t>: hodnota z výkazu KULT ř. 0116  (u pověřených knihoven mínus přírůstky výměnného fondu).</t>
    </r>
  </si>
  <si>
    <r>
      <rPr>
        <b/>
        <sz val="10"/>
        <rFont val="Arial"/>
        <family val="2"/>
      </rPr>
      <t xml:space="preserve">% obnovy vlastního knih. fondu ve volném výběru (sl. 18): </t>
    </r>
    <r>
      <rPr>
        <sz val="10"/>
        <rFont val="Arial"/>
        <family val="2"/>
      </rPr>
      <t>objem přírůstků je porovnáván s objemem vlastního knihovního fondu uloženého ve volném výběru. Ukazatel vychází z dříve platného standardu VKIS. Cílem výpočtu je umožnit srovnání s indikátory aktualizovaného standardu, kde je výpočet obnovy vázán na velikost obsluhované populace.</t>
    </r>
  </si>
  <si>
    <r>
      <rPr>
        <b/>
        <sz val="10"/>
        <rFont val="Arial"/>
        <family val="2"/>
      </rPr>
      <t>% obnovy vlastního knihovního fondu (sl. 19):</t>
    </r>
    <r>
      <rPr>
        <sz val="10"/>
        <rFont val="Arial"/>
        <family val="2"/>
      </rPr>
      <t xml:space="preserve"> objem přírůstků je porovnáván s objemem celého vlastního knihovního fondu. </t>
    </r>
  </si>
  <si>
    <t>Knihovny obsluhované výměnnými fondy si % obnovy mohou snížit s ohledem na počet knih. jednotek, které získaly formou výměnných souborů v průběhu roku. Výpočty v tabulkách jsou uvedeny bez výměnných fondů.</t>
  </si>
  <si>
    <r>
      <t xml:space="preserve">Hodnocení (sl. 20): </t>
    </r>
    <r>
      <rPr>
        <sz val="10"/>
        <rFont val="Arial"/>
        <family val="2"/>
      </rPr>
      <t>Počet přírůstků knih. fondu (bez výměnných fondů) je porovnáván s doporučeným počtem přírůstků. Doporučený počet přírůstků vychází z toho, že knihovna má mít minimálně 2 knihovní jednotky na obyvatele (viz sl. 06).</t>
    </r>
  </si>
  <si>
    <t xml:space="preserve">Plocha knihovny pro uživatele </t>
  </si>
  <si>
    <r>
      <t>Indikátor:</t>
    </r>
    <r>
      <rPr>
        <sz val="10"/>
        <rFont val="Arial"/>
        <family val="2"/>
      </rPr>
      <t xml:space="preserve"> Minimální plocha je 60 m</t>
    </r>
    <r>
      <rPr>
        <vertAlign val="superscript"/>
        <sz val="10"/>
        <rFont val="Arial"/>
        <family val="2"/>
      </rPr>
      <t>2</t>
    </r>
    <r>
      <rPr>
        <sz val="10"/>
        <rFont val="Arial"/>
        <family val="2"/>
      </rPr>
      <t xml:space="preserve"> na 1000 obyvatel. </t>
    </r>
  </si>
  <si>
    <r>
      <t>Hodnocení (sl. 23): Plocha knihovny je porovnávána</t>
    </r>
    <r>
      <rPr>
        <sz val="10"/>
        <rFont val="Arial"/>
        <family val="2"/>
      </rPr>
      <t xml:space="preserve"> s minimální hodnotou indikátoru. U knihoven velikostní kategorie 1 a 2 se tento ukazatel nevyhodnocuje.</t>
    </r>
  </si>
  <si>
    <r>
      <t xml:space="preserve">Indikátor: </t>
    </r>
    <r>
      <rPr>
        <sz val="10"/>
        <rFont val="Arial"/>
        <family val="2"/>
      </rPr>
      <t>Počet studijních míst.</t>
    </r>
  </si>
  <si>
    <r>
      <t xml:space="preserve">Hodnocení (sl. 27): </t>
    </r>
    <r>
      <rPr>
        <sz val="10"/>
        <rFont val="Arial"/>
        <family val="2"/>
      </rPr>
      <t>Výkony knihovny jsou porovnávány s minimální hodnotou indikátoru.</t>
    </r>
  </si>
  <si>
    <t>Přístup k internetu</t>
  </si>
  <si>
    <r>
      <t>Indikátor:</t>
    </r>
    <r>
      <rPr>
        <sz val="10"/>
        <rFont val="Arial"/>
        <family val="2"/>
      </rPr>
      <t xml:space="preserve"> Počet veřejně přístupných stanic připojených k internetu.</t>
    </r>
  </si>
  <si>
    <r>
      <t xml:space="preserve">Hodnocení (sl. 31): </t>
    </r>
    <r>
      <rPr>
        <sz val="10"/>
        <rFont val="Arial"/>
        <family val="2"/>
      </rPr>
      <t>Výkony knihovny jsou porovnávány s minimální hodnotou indikátoru.</t>
    </r>
  </si>
  <si>
    <r>
      <t>Indikátor:</t>
    </r>
    <r>
      <rPr>
        <sz val="10"/>
        <rFont val="Arial"/>
        <family val="2"/>
      </rPr>
      <t xml:space="preserve"> Dostupnost informací o knihovně a jejich službách prostřednictvím webové stránky knihovny.</t>
    </r>
  </si>
  <si>
    <r>
      <t xml:space="preserve">Indikátor: </t>
    </r>
    <r>
      <rPr>
        <sz val="10"/>
        <rFont val="Arial"/>
        <family val="2"/>
      </rPr>
      <t>Knihovny působící v obcích s počtem obyvatel vyšším než 500 nabízí elektronický katalog knihovny, který může veřejnost využívat prostřednictvím dálkového přístupu. Knihovny kategorie 1 (do 500 obyv.), pokud nemají vlastní el. katalog, prezentují svůj fond prostřednictvím regionálního el. katalogu.</t>
    </r>
  </si>
  <si>
    <t>Kulturní a vzdělávací aktivity knihoven</t>
  </si>
  <si>
    <r>
      <rPr>
        <b/>
        <sz val="10"/>
        <rFont val="Arial"/>
        <family val="2"/>
      </rPr>
      <t>Indikátor:</t>
    </r>
    <r>
      <rPr>
        <sz val="10"/>
        <rFont val="Arial"/>
        <family val="2"/>
      </rPr>
      <t xml:space="preserve"> Počet kulturních a vzdělávacích akcí za rok</t>
    </r>
  </si>
  <si>
    <r>
      <t xml:space="preserve">Hodnocení (sl 39): </t>
    </r>
    <r>
      <rPr>
        <sz val="10"/>
        <rFont val="Arial"/>
        <family val="2"/>
      </rPr>
      <t>Výkony knihovny jsou porovnávány s minimální hodnotou indikátoru.</t>
    </r>
  </si>
  <si>
    <t>Doporučená minimální hodnota Počet akcí</t>
  </si>
  <si>
    <t>Standard je určen zejména knihovnám v obcích do 40 tis. obyvatel. Knihovny ve větších sidelních místech jej použijí přiměřeně k potřebám místa.</t>
  </si>
  <si>
    <r>
      <t>Vzorec výpočtu: % přírůstku knih. fondu v porovnání s celkovou velikostí vlastního knihovního fondu ve volném výběru.                                                               Standard doporučuje: 7</t>
    </r>
    <r>
      <rPr>
        <i/>
        <sz val="9"/>
        <rFont val="Arial"/>
        <family val="2"/>
      </rPr>
      <t>% roční obnovy knihovního fondu ve volném výběru novými přírůstky.</t>
    </r>
  </si>
  <si>
    <t>Finanční náklady na doplňování knih. fondu v přepočtu na 1 výpůjčku. Nezapočítávají se finanční příspěvky věnované na budování VF.</t>
  </si>
  <si>
    <r>
      <t>Vlastní knihovní fond plus výměnné fondy půjčené od jiných knihoven.</t>
    </r>
    <r>
      <rPr>
        <i/>
        <sz val="9"/>
        <rFont val="Arial"/>
        <family val="2"/>
      </rPr>
      <t xml:space="preserve"> </t>
    </r>
    <r>
      <rPr>
        <sz val="9"/>
        <rFont val="Arial"/>
        <family val="2"/>
      </rPr>
      <t xml:space="preserve">Standard doporučuje: </t>
    </r>
    <r>
      <rPr>
        <i/>
        <sz val="9"/>
        <rFont val="Arial"/>
        <family val="2"/>
      </rPr>
      <t>Minimální rozsah knihovního fondu i pro nejmenší knihovny by neměl být menší než 2 500 knihovních jednotek. U knihoven v obcích do 500 obyvatel se doporučení použije s ohledem na prostorové možnosti v  přiměřeném rozsahu tak, aby byly v knihovně dostupné knihy pro hlavní kategorie návštěvníků. Knihovna aktivně využívá výměnné fondy z příslušné regionální knihovny.</t>
    </r>
  </si>
  <si>
    <r>
      <t xml:space="preserve">Vzorec výpočtu: Rozsah knih. fondu v přepočtu na 1 obyvatele. Standard doporučuje: </t>
    </r>
    <r>
      <rPr>
        <i/>
        <sz val="9"/>
        <rFont val="Arial"/>
        <family val="2"/>
      </rPr>
      <t>Rozsah celkového knihovního fondu by měl odpovídat počtu 2 až 3 knihovních jednotek na obyvatele</t>
    </r>
    <r>
      <rPr>
        <sz val="9"/>
        <rFont val="Arial"/>
        <family val="2"/>
      </rPr>
      <t xml:space="preserve">. </t>
    </r>
  </si>
  <si>
    <r>
      <t>Vzorec výpočtu:  obrat = počet výpůjček (bez výpůjček periodik) / rozsah celkového knih. fondu. Standard doporučuje: I</t>
    </r>
    <r>
      <rPr>
        <i/>
        <sz val="9"/>
        <rFont val="Arial"/>
        <family val="2"/>
      </rPr>
      <t>deální hodnota obratu je 2-3</t>
    </r>
    <r>
      <rPr>
        <sz val="9"/>
        <rFont val="Arial"/>
        <family val="2"/>
      </rPr>
      <t xml:space="preserve">. </t>
    </r>
  </si>
  <si>
    <t>Analýza přepočtených ukazatelů podle druhů knihoven - listy Profesional, Neprofi, Sumare. Barevně označené parametry vycházejí z indikátorů benchmarkingu. Oddíl Knihovní fond obsahuje parametry sledované ve Standardu pro dobrý fond.</t>
  </si>
  <si>
    <t xml:space="preserve">STANDARD </t>
  </si>
  <si>
    <t>2. Knihovní fondy a informační zdroje</t>
  </si>
  <si>
    <t xml:space="preserve">3. Plocha knihovny </t>
  </si>
  <si>
    <t>4. Studijní místa</t>
  </si>
  <si>
    <t>5. Přístup k internetu</t>
  </si>
  <si>
    <t>6. Web knihovny</t>
  </si>
  <si>
    <t>7. E- katalog</t>
  </si>
  <si>
    <t>8. Kulturní a vzdělávací aktivity</t>
  </si>
  <si>
    <t>2a Náklady na  knihovní fond</t>
  </si>
  <si>
    <t>2b Umístění knihovního fondu</t>
  </si>
  <si>
    <t>2c Obnova knihovního fondu</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</si>
  <si>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</si>
  <si>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</si>
  <si>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</si>
  <si>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</si>
  <si>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</si>
  <si>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</si>
  <si>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</si>
  <si>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</si>
  <si>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</si>
  <si>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</si>
  <si>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</si>
  <si>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</si>
  <si>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</si>
  <si>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</si>
  <si>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</si>
  <si>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</si>
  <si>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</si>
  <si>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</si>
  <si>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</si>
  <si>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</si>
  <si>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</si>
  <si>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</si>
  <si>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</si>
  <si>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</si>
  <si>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</si>
  <si>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</si>
  <si>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</si>
  <si>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</si>
  <si>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</si>
  <si>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</si>
  <si>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</si>
  <si>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</si>
  <si>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</si>
  <si>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</si>
  <si>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</si>
  <si>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</si>
  <si>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</si>
  <si>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</si>
  <si>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INDIKÁTOR</t>
  </si>
  <si>
    <t>KULT</t>
  </si>
  <si>
    <t xml:space="preserve">KULT </t>
  </si>
  <si>
    <t xml:space="preserve"> KULT </t>
  </si>
  <si>
    <t>Počet knihoven</t>
  </si>
  <si>
    <t>Doporučená hodnota</t>
  </si>
  <si>
    <t xml:space="preserve">Celostátní průměr </t>
  </si>
  <si>
    <t>Výkony knihovny</t>
  </si>
  <si>
    <t>Rozsah knih. fondu 2 - 3 k. j. na 1 obyv.</t>
  </si>
  <si>
    <t xml:space="preserve">Minimum: 7 % roční obnovy knih. fondu </t>
  </si>
  <si>
    <t>Přepočtený ukazatel</t>
  </si>
  <si>
    <t>75 % k. j. ve volném výběru</t>
  </si>
  <si>
    <t>Minimum: 60m2/1 000 obyv. (u obcí do 1 000 obyv. se nehodnotí)</t>
  </si>
  <si>
    <t>Výkony knhovny</t>
  </si>
  <si>
    <t>Plnění indikátorů</t>
  </si>
  <si>
    <t>knihovny</t>
  </si>
  <si>
    <t xml:space="preserve">% knihoven </t>
  </si>
  <si>
    <t>Minimum hodin pro veřenost</t>
  </si>
  <si>
    <t>Hodiny pro veřejnost</t>
  </si>
  <si>
    <t>Minimum          1 = splněno       0 = nesplněno</t>
  </si>
  <si>
    <t>2 k.j. na obyv. - minimální doporučený počet k.j.</t>
  </si>
  <si>
    <t>Minimální doporučený počet nových přírůstků (k.j.)</t>
  </si>
  <si>
    <t>Doporučené náklady na knihovní fond (Kč)</t>
  </si>
  <si>
    <t>Náklady na knih. fond bez RF (Kč)</t>
  </si>
  <si>
    <t>Náklady na knih. fond (bez RF) /1 obyv. (Kč)</t>
  </si>
  <si>
    <t>Více než 30 Kč/1 obyv.      1 = splněno       0 = nesplněno</t>
  </si>
  <si>
    <t>3 k.j. na obyv.- doporučený počet k.j.</t>
  </si>
  <si>
    <t>Depozitáře         (bez VF)</t>
  </si>
  <si>
    <t>Volný výběr (bez VF)</t>
  </si>
  <si>
    <t>Volný výběr  75 %                1 = splněno       0 = nesplněno</t>
  </si>
  <si>
    <t>% obnovy vlastního knih. fondu ve volném výběru</t>
  </si>
  <si>
    <t>% obnovy vlastního knih. fondu</t>
  </si>
  <si>
    <t>Minimální doporučený počet přírůstků                 1 = splněno       0 = nesplněno</t>
  </si>
  <si>
    <t>Plocha pro uživatele (m2)</t>
  </si>
  <si>
    <t>Plocha m2/1 000 obyv.</t>
  </si>
  <si>
    <t>1 = splněno       0 = nesplněno</t>
  </si>
  <si>
    <t>Minimum studijních míst</t>
  </si>
  <si>
    <t>Minimum internet. stanic pro uživatele</t>
  </si>
  <si>
    <t>Minimální počet akcí</t>
  </si>
  <si>
    <t>Počet kulturních a vzdělávacích akcí</t>
  </si>
  <si>
    <t>Celostátní průměr 2018</t>
  </si>
  <si>
    <t>30 - 45 Kč/1 obyv.;                   celostátní průměr 2018: 29 Kč/1 obyv.</t>
  </si>
  <si>
    <t>Analýza podle velikosti obsluhované populace</t>
  </si>
  <si>
    <t xml:space="preserve">Standard pro dobrou knihovnu (VKIS) </t>
  </si>
  <si>
    <t>Celostátní průměr 2018 Počet akcí</t>
  </si>
  <si>
    <t>List Standard</t>
  </si>
  <si>
    <t>Analýza sleduje indikátory ze standardu VKIS platného od roku 2020, pro které lze získat výchozí hodnoty ve statistickém výkaze veřejné knihovny KULT. Knihovnám jsou přiřazeny kategorie podle velikosti obsluhované populace. Pracuje se pouze s minimálními doporučenými hodnotami. Vyhodnocení indikátorů u jednotlivých knihoven je řešeno pomocí znaku 1 = ano (minimální hodnota splněna), 0 = ne (výsledek nedosahuje doporučené minimální hodnoty).  Jako doplňující jsou uvedeny i hodnoty celostátních průměrů. Sumární vyhodnocení je uvedeno v ř. 6 a 7. Zobrazuje se počet knihoven, které plní minimální hodnoty indikátorů, a dále vyjádření tohoto výpočtu v %.</t>
  </si>
  <si>
    <t xml:space="preserve">HODNOCENÍ STANDARDU VKIS </t>
  </si>
  <si>
    <t>Bezbariérový přístup</t>
  </si>
  <si>
    <t>WiFi pro uživatele</t>
  </si>
  <si>
    <t>Obnova knihovního fondu, min. 7 % roční obnovy</t>
  </si>
  <si>
    <t xml:space="preserve">Plocha knihovny, min. 60 m2/ 1000 obyv.              </t>
  </si>
  <si>
    <t xml:space="preserve"> Studijní místa</t>
  </si>
  <si>
    <t xml:space="preserve"> El. katalog na internetu                                           </t>
  </si>
  <si>
    <t xml:space="preserve"> Vzdělávací, kulturní a komunitní aktivity</t>
  </si>
  <si>
    <t xml:space="preserve">Počet knihoven celkem </t>
  </si>
  <si>
    <t>Počet knihoven      s bezbariérovým přístupem</t>
  </si>
  <si>
    <t>Počet knihoven      s WiFi</t>
  </si>
  <si>
    <t>Hodnocení                      ANO</t>
  </si>
  <si>
    <t>Hodnocení ANO        u obcí nad 1 000 obyvatel.</t>
  </si>
  <si>
    <t>Hodnocení ANO                   u obcí nad 500 obyv.</t>
  </si>
  <si>
    <t>do 500</t>
  </si>
  <si>
    <t>nehodnotit</t>
  </si>
  <si>
    <t>501 - 1000</t>
  </si>
  <si>
    <t>1 001 - 3 000</t>
  </si>
  <si>
    <t>3 001 - 5 000</t>
  </si>
  <si>
    <t>5 001 - 10 000</t>
  </si>
  <si>
    <t>10 001 - 20 000</t>
  </si>
  <si>
    <t>20 001 - 40 000</t>
  </si>
  <si>
    <t>více než 40 000</t>
  </si>
  <si>
    <t>Knihovny               v oblasti</t>
  </si>
  <si>
    <t>Oblast</t>
  </si>
  <si>
    <t>Vybavení knihovny</t>
  </si>
  <si>
    <t>40</t>
  </si>
  <si>
    <t>41</t>
  </si>
  <si>
    <t>ano = 1      ne   = 0</t>
  </si>
  <si>
    <t>Připojení WiFi pro uživatele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</si>
</sst>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 ##,000_);[Red]\([$€-2]\ #\ ##,000\)"/>
    <numFmt numFmtId="170" formatCode="0.000"/>
    <numFmt numFmtId="171" formatCode="0.0000"/>
    <numFmt numFmtId="172" formatCode="0.00000"/>
    <numFmt numFmtId="173" formatCode="0.0%"/>
    <numFmt numFmtId="174" formatCode="[$¥€-2]\ #\ ##,000_);[Red]\([$€-2]\ #\ ##,000\)"/>
  </numFmts>
  <fonts count="96">
    <font>
      <sz val="10"/>
      <name val="Arial CE"/>
      <family val="0"/>
    </font>
    <font>
      <sz val="11"/>
      <color indexed="8"/>
      <name val="Calibri"/>
      <family val="2"/>
    </font>
    <font>
      <b/>
      <sz val="12"/>
      <name val="Arial CE"/>
      <family val="2"/>
    </font>
    <font>
      <b/>
      <sz val="10"/>
      <name val="Arial CE"/>
      <family val="0"/>
    </font>
    <font>
      <b/>
      <sz val="9"/>
      <name val="Arial CE"/>
      <family val="0"/>
    </font>
    <font>
      <b/>
      <sz val="8"/>
      <name val="Arial CE"/>
      <family val="0"/>
    </font>
    <font>
      <sz val="8"/>
      <name val="Arial CE"/>
      <family val="0"/>
    </font>
    <font>
      <vertAlign val="superscript"/>
      <sz val="8"/>
      <name val="Arial CE"/>
      <family val="0"/>
    </font>
    <font>
      <sz val="12"/>
      <name val="Arial CE"/>
      <family val="0"/>
    </font>
    <font>
      <b/>
      <sz val="10"/>
      <color indexed="18"/>
      <name val="Arial CE"/>
      <family val="2"/>
    </font>
    <font>
      <b/>
      <sz val="12"/>
      <color indexed="8"/>
      <name val="Arial CE"/>
      <family val="2"/>
    </font>
    <font>
      <sz val="10"/>
      <name val="Times New Roman"/>
      <family val="1"/>
    </font>
    <font>
      <b/>
      <sz val="10"/>
      <color indexed="8"/>
      <name val="Arial CE"/>
      <family val="2"/>
    </font>
    <font>
      <sz val="9"/>
      <name val="Times New Roman"/>
      <family val="1"/>
    </font>
    <font>
      <b/>
      <sz val="11"/>
      <name val="Arial"/>
      <family val="2"/>
    </font>
    <font>
      <b/>
      <sz val="12"/>
      <name val="Arial"/>
      <family val="2"/>
    </font>
    <font>
      <sz val="12"/>
      <name val="Arial"/>
      <family val="2"/>
    </font>
    <font>
      <sz val="9"/>
      <name val="Arial"/>
      <family val="2"/>
    </font>
    <font>
      <b/>
      <sz val="10"/>
      <name val="Arial"/>
      <family val="2"/>
    </font>
    <font>
      <sz val="10"/>
      <name val="Arial"/>
      <family val="2"/>
    </font>
    <font>
      <sz val="11"/>
      <name val="Arial"/>
      <family val="2"/>
    </font>
    <font>
      <b/>
      <sz val="9"/>
      <name val="Arial"/>
      <family val="2"/>
    </font>
    <font>
      <i/>
      <sz val="9"/>
      <name val="Arial"/>
      <family val="2"/>
    </font>
    <font>
      <i/>
      <sz val="9"/>
      <name val="Arial CE"/>
      <family val="0"/>
    </font>
    <font>
      <i/>
      <sz val="10"/>
      <name val="Arial"/>
      <family val="2"/>
    </font>
    <font>
      <i/>
      <sz val="10"/>
      <name val="Arial CE"/>
      <family val="0"/>
    </font>
    <font>
      <vertAlign val="superscript"/>
      <sz val="10"/>
      <name val="Arial"/>
      <family val="2"/>
    </font>
    <font>
      <b/>
      <sz val="12"/>
      <color indexed="60"/>
      <name val="Arial"/>
      <family val="2"/>
    </font>
    <font>
      <b/>
      <sz val="11"/>
      <color indexed="60"/>
      <name val="Arial"/>
      <family val="2"/>
    </font>
    <font>
      <sz val="8"/>
      <name val="Arial"/>
      <family val="2"/>
    </font>
    <font>
      <b/>
      <sz val="8"/>
      <name val="Arial"/>
      <family val="2"/>
    </font>
    <font>
      <sz val="7"/>
      <name val="Arial"/>
      <family val="2"/>
    </font>
    <font>
      <sz val="10"/>
      <color indexed="8"/>
      <name val="Arial"/>
      <family val="2"/>
    </font>
    <font>
      <b/>
      <sz val="11"/>
      <color indexed="8"/>
      <name val="Arial"/>
      <family val="2"/>
    </font>
    <font>
      <sz val="11"/>
      <color indexed="8"/>
      <name val="Arial"/>
      <family val="2"/>
    </font>
    <font>
      <sz val="9"/>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60"/>
      <name val="Arial CE"/>
      <family val="2"/>
    </font>
    <font>
      <b/>
      <sz val="10"/>
      <color indexed="60"/>
      <name val="Arial CE"/>
      <family val="0"/>
    </font>
    <font>
      <b/>
      <sz val="8"/>
      <color indexed="12"/>
      <name val="Arial CE"/>
      <family val="0"/>
    </font>
    <font>
      <sz val="10"/>
      <color indexed="10"/>
      <name val="Arial"/>
      <family val="2"/>
    </font>
    <font>
      <b/>
      <sz val="12"/>
      <color indexed="12"/>
      <name val="Calibri"/>
      <family val="2"/>
    </font>
    <font>
      <b/>
      <sz val="11"/>
      <name val="Calibri"/>
      <family val="2"/>
    </font>
    <font>
      <b/>
      <sz val="12"/>
      <name val="Calibri"/>
      <family val="2"/>
    </font>
    <font>
      <sz val="10"/>
      <color indexed="8"/>
      <name val="Calibri"/>
      <family val="2"/>
    </font>
    <font>
      <sz val="10"/>
      <name val="Calibri"/>
      <family val="2"/>
    </font>
    <font>
      <b/>
      <sz val="12"/>
      <color indexed="8"/>
      <name val="Calibri"/>
      <family val="2"/>
    </font>
    <font>
      <b/>
      <sz val="10"/>
      <name val="Calibri"/>
      <family val="2"/>
    </font>
    <font>
      <b/>
      <sz val="12"/>
      <color indexed="30"/>
      <name val="Arial"/>
      <family val="2"/>
    </font>
    <font>
      <sz val="12"/>
      <color indexed="30"/>
      <name val="Arial"/>
      <family val="2"/>
    </font>
    <font>
      <sz val="10"/>
      <color indexed="30"/>
      <name val="Arial"/>
      <family val="2"/>
    </font>
    <font>
      <sz val="10"/>
      <color indexed="30"/>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C00000"/>
      <name val="Arial CE"/>
      <family val="2"/>
    </font>
    <font>
      <b/>
      <sz val="10"/>
      <color rgb="FFC00000"/>
      <name val="Arial CE"/>
      <family val="0"/>
    </font>
    <font>
      <b/>
      <sz val="8"/>
      <color rgb="FF0000CC"/>
      <name val="Arial CE"/>
      <family val="0"/>
    </font>
    <font>
      <sz val="10"/>
      <color theme="5"/>
      <name val="Arial"/>
      <family val="2"/>
    </font>
    <font>
      <sz val="10"/>
      <color theme="1"/>
      <name val="Arial"/>
      <family val="2"/>
    </font>
    <font>
      <b/>
      <sz val="12"/>
      <color rgb="FF0000CC"/>
      <name val="Calibri"/>
      <family val="2"/>
    </font>
    <font>
      <sz val="10"/>
      <color theme="1"/>
      <name val="Calibri"/>
      <family val="2"/>
    </font>
    <font>
      <b/>
      <sz val="12"/>
      <color theme="1"/>
      <name val="Calibri"/>
      <family val="2"/>
    </font>
    <font>
      <b/>
      <sz val="12"/>
      <color rgb="FF0070C0"/>
      <name val="Arial"/>
      <family val="2"/>
    </font>
    <font>
      <sz val="12"/>
      <color rgb="FF0070C0"/>
      <name val="Arial"/>
      <family val="2"/>
    </font>
    <font>
      <sz val="10"/>
      <color rgb="FF0070C0"/>
      <name val="Arial CE"/>
      <family val="0"/>
    </font>
    <font>
      <sz val="10"/>
      <color rgb="FF0070C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indexed="42"/>
        <bgColor indexed="64"/>
      </patternFill>
    </fill>
    <fill>
      <patternFill patternType="solid">
        <fgColor rgb="FFCCCCFF"/>
        <bgColor indexed="64"/>
      </patternFill>
    </fill>
    <fill>
      <patternFill patternType="solid">
        <fgColor theme="0" tint="-0.04997999966144562"/>
        <bgColor indexed="64"/>
      </patternFill>
    </fill>
    <fill>
      <patternFill patternType="mediumGray">
        <bgColor theme="0" tint="-0.04997999966144562"/>
      </patternFill>
    </fill>
    <fill>
      <patternFill patternType="solid">
        <fgColor theme="0" tint="-0.149959996342659"/>
        <bgColor indexed="64"/>
      </patternFill>
    </fill>
    <fill>
      <patternFill patternType="mediumGray">
        <bgColor theme="0" tint="-0.149959996342659"/>
      </patternFill>
    </fill>
    <fill>
      <patternFill patternType="mediumGray">
        <bgColor theme="0" tint="-0.24997000396251678"/>
      </patternFill>
    </fill>
    <fill>
      <patternFill patternType="solid">
        <fgColor indexed="44"/>
        <bgColor indexed="64"/>
      </patternFill>
    </fill>
    <fill>
      <patternFill patternType="solid">
        <fgColor theme="0" tint="-0.24997000396251678"/>
        <bgColor indexed="64"/>
      </patternFill>
    </fill>
    <fill>
      <patternFill patternType="solid">
        <fgColor rgb="FFF97045"/>
        <bgColor indexed="64"/>
      </patternFill>
    </fill>
    <fill>
      <patternFill patternType="solid">
        <fgColor indexed="9"/>
        <bgColor indexed="64"/>
      </patternFill>
    </fill>
    <fill>
      <patternFill patternType="solid">
        <fgColor theme="0" tint="-0.24993999302387238"/>
        <bgColor indexed="64"/>
      </patternFill>
    </fill>
    <fill>
      <patternFill patternType="solid">
        <fgColor indexed="22"/>
        <bgColor indexed="64"/>
      </patternFill>
    </fill>
  </fills>
  <borders count="1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hair"/>
    </border>
    <border>
      <left style="thin"/>
      <right>
        <color indexed="63"/>
      </right>
      <top style="hair"/>
      <bottom style="hair"/>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medium"/>
      <top style="medium"/>
      <bottom>
        <color indexed="63"/>
      </bottom>
    </border>
    <border>
      <left style="medium"/>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medium"/>
      <top>
        <color indexed="63"/>
      </top>
      <bottom>
        <color indexed="63"/>
      </bottom>
    </border>
    <border>
      <left style="medium"/>
      <right style="thin"/>
      <top style="medium"/>
      <bottom style="medium"/>
    </border>
    <border>
      <left style="medium"/>
      <right style="medium"/>
      <top style="medium"/>
      <bottom style="medium"/>
    </border>
    <border>
      <left style="medium"/>
      <right>
        <color indexed="63"/>
      </right>
      <top style="medium"/>
      <bottom>
        <color indexed="63"/>
      </bottom>
    </border>
    <border>
      <left style="medium"/>
      <right style="hair"/>
      <top style="medium"/>
      <bottom style="hair"/>
    </border>
    <border>
      <left style="hair"/>
      <right style="medium"/>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hair"/>
      <bottom style="hair"/>
    </border>
    <border>
      <left style="hair"/>
      <right style="hair"/>
      <top style="hair"/>
      <bottom>
        <color indexed="63"/>
      </bottom>
    </border>
    <border>
      <left style="hair"/>
      <right style="medium"/>
      <top style="hair"/>
      <bottom>
        <color indexed="63"/>
      </bottom>
    </border>
    <border>
      <left style="thin"/>
      <right style="hair"/>
      <top style="medium"/>
      <bottom style="hair"/>
    </border>
    <border>
      <left style="hair"/>
      <right style="thin"/>
      <top style="medium"/>
      <bottom style="hair"/>
    </border>
    <border>
      <left>
        <color indexed="63"/>
      </left>
      <right>
        <color indexed="63"/>
      </right>
      <top style="medium"/>
      <bottom style="hair"/>
    </border>
    <border>
      <left style="thin"/>
      <right style="hair"/>
      <top style="hair"/>
      <bottom style="hair"/>
    </border>
    <border>
      <left style="hair"/>
      <right style="thin"/>
      <top style="hair"/>
      <bottom style="hair"/>
    </border>
    <border>
      <left style="thin"/>
      <right style="thin"/>
      <top style="medium"/>
      <bottom style="hair"/>
    </border>
    <border>
      <left style="thin"/>
      <right style="thin"/>
      <top style="hair"/>
      <bottom style="hair"/>
    </border>
    <border>
      <left>
        <color indexed="63"/>
      </left>
      <right style="thin"/>
      <top>
        <color indexed="63"/>
      </top>
      <bottom style="medium"/>
    </border>
    <border>
      <left style="medium"/>
      <right style="medium"/>
      <top style="medium"/>
      <bottom style="hair"/>
    </border>
    <border>
      <left style="medium"/>
      <right style="medium"/>
      <top style="hair"/>
      <bottom style="hair"/>
    </border>
    <border>
      <left style="thin"/>
      <right style="thin"/>
      <top>
        <color indexed="63"/>
      </top>
      <bottom style="medium"/>
    </border>
    <border>
      <left>
        <color indexed="63"/>
      </left>
      <right style="thick"/>
      <top>
        <color indexed="63"/>
      </top>
      <bottom>
        <color indexed="63"/>
      </bottom>
    </border>
    <border>
      <left style="thin"/>
      <right>
        <color indexed="63"/>
      </right>
      <top style="thin"/>
      <bottom style="hair"/>
    </border>
    <border>
      <left>
        <color indexed="63"/>
      </left>
      <right>
        <color indexed="63"/>
      </right>
      <top style="thin"/>
      <bottom style="hair"/>
    </border>
    <border>
      <left style="thick"/>
      <right>
        <color indexed="63"/>
      </right>
      <top style="thin"/>
      <bottom style="hair"/>
    </border>
    <border>
      <left style="thick"/>
      <right style="hair"/>
      <top style="hair"/>
      <bottom style="hair"/>
    </border>
    <border>
      <left style="thick"/>
      <right>
        <color indexed="63"/>
      </right>
      <top style="hair"/>
      <bottom style="hair"/>
    </border>
    <border>
      <left style="hair"/>
      <right style="thick"/>
      <top style="hair"/>
      <bottom style="hair"/>
    </border>
    <border>
      <left style="thick"/>
      <right>
        <color indexed="63"/>
      </right>
      <top>
        <color indexed="63"/>
      </top>
      <bottom>
        <color indexed="63"/>
      </bottom>
    </border>
    <border>
      <left style="thick"/>
      <right style="thin"/>
      <top style="medium"/>
      <bottom style="medium"/>
    </border>
    <border>
      <left style="thick"/>
      <right>
        <color indexed="63"/>
      </right>
      <top style="medium"/>
      <bottom style="medium"/>
    </border>
    <border>
      <left style="thin"/>
      <right style="thick"/>
      <top style="medium"/>
      <bottom style="medium"/>
    </border>
    <border>
      <left style="thick"/>
      <right>
        <color indexed="63"/>
      </right>
      <top style="medium"/>
      <bottom>
        <color indexed="63"/>
      </bottom>
    </border>
    <border>
      <left>
        <color indexed="63"/>
      </left>
      <right style="thick"/>
      <top style="medium"/>
      <bottom>
        <color indexed="63"/>
      </bottom>
    </border>
    <border>
      <left style="thick"/>
      <right style="hair"/>
      <top style="medium"/>
      <bottom style="hair"/>
    </border>
    <border>
      <left style="thick"/>
      <right>
        <color indexed="63"/>
      </right>
      <top style="medium"/>
      <bottom style="hair"/>
    </border>
    <border>
      <left style="hair"/>
      <right style="thick"/>
      <top style="medium"/>
      <bottom style="hair"/>
    </border>
    <border>
      <left style="thick"/>
      <right>
        <color indexed="63"/>
      </right>
      <top>
        <color indexed="63"/>
      </top>
      <bottom style="medium"/>
    </border>
    <border>
      <left>
        <color indexed="63"/>
      </left>
      <right style="thick"/>
      <top>
        <color indexed="63"/>
      </top>
      <bottom style="medium"/>
    </border>
    <border>
      <left style="thin"/>
      <right style="thin"/>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ck"/>
    </border>
    <border>
      <left>
        <color indexed="63"/>
      </left>
      <right>
        <color indexed="63"/>
      </right>
      <top>
        <color indexed="63"/>
      </top>
      <bottom style="thick"/>
    </border>
    <border>
      <left style="medium"/>
      <right>
        <color indexed="63"/>
      </right>
      <top style="thin"/>
      <bottom style="thick"/>
    </border>
    <border>
      <left style="medium"/>
      <right style="thin"/>
      <top style="thick"/>
      <bottom>
        <color indexed="63"/>
      </bottom>
    </border>
    <border>
      <left style="thin"/>
      <right>
        <color indexed="63"/>
      </right>
      <top style="thick"/>
      <bottom style="medium"/>
    </border>
    <border>
      <left>
        <color indexed="63"/>
      </left>
      <right style="medium"/>
      <top style="thick"/>
      <bottom style="medium"/>
    </border>
    <border>
      <left style="medium"/>
      <right style="thin"/>
      <top style="thick"/>
      <bottom style="medium"/>
    </border>
    <border>
      <left style="thin"/>
      <right style="thin"/>
      <top style="thick"/>
      <bottom style="medium"/>
    </border>
    <border>
      <left style="thin"/>
      <right style="medium"/>
      <top style="thick"/>
      <bottom style="medium"/>
    </border>
    <border>
      <left>
        <color indexed="63"/>
      </left>
      <right style="thin"/>
      <top style="thick"/>
      <bottom style="medium"/>
    </border>
    <border>
      <left style="medium"/>
      <right>
        <color indexed="63"/>
      </right>
      <top style="thick"/>
      <bottom style="medium"/>
    </border>
    <border>
      <left>
        <color indexed="63"/>
      </left>
      <right style="medium"/>
      <top style="medium"/>
      <bottom style="hair"/>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top/>
      <bottom style="thin"/>
    </border>
    <border>
      <left style="thin"/>
      <right style="thin"/>
      <top>
        <color indexed="63"/>
      </top>
      <bottom>
        <color indexed="63"/>
      </bottom>
    </border>
    <border>
      <left style="thin"/>
      <right style="thin"/>
      <top>
        <color indexed="63"/>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medium"/>
      <top/>
      <bottom style="thin"/>
    </border>
    <border>
      <left style="medium"/>
      <right style="medium"/>
      <top style="medium"/>
      <bottom style="thin"/>
    </border>
    <border>
      <left style="thin"/>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thick"/>
      <top style="thin"/>
      <bottom style="medium"/>
    </border>
    <border>
      <left style="medium"/>
      <right style="thick"/>
      <top style="medium"/>
      <bottom style="thin"/>
    </border>
    <border>
      <left style="thin"/>
      <right style="medium"/>
      <top style="medium"/>
      <bottom style="thin"/>
    </border>
    <border>
      <left style="thin"/>
      <right style="thick"/>
      <top>
        <color indexed="63"/>
      </top>
      <bottom>
        <color indexed="63"/>
      </bottom>
    </border>
    <border>
      <left style="thin"/>
      <right style="medium"/>
      <top>
        <color indexed="63"/>
      </top>
      <bottom>
        <color indexed="63"/>
      </bottom>
    </border>
    <border>
      <left style="medium"/>
      <right style="thick"/>
      <top style="medium"/>
      <bottom>
        <color indexed="63"/>
      </bottom>
    </border>
    <border>
      <left style="thick"/>
      <right style="medium"/>
      <top style="medium"/>
      <bottom style="hair"/>
    </border>
    <border>
      <left style="medium"/>
      <right style="thick"/>
      <top style="hair"/>
      <bottom style="medium"/>
    </border>
    <border>
      <left style="thin"/>
      <right style="thin"/>
      <top style="thin"/>
      <bottom/>
    </border>
    <border>
      <left style="thin"/>
      <right>
        <color indexed="63"/>
      </right>
      <top>
        <color indexed="63"/>
      </top>
      <bottom style="medium"/>
    </border>
    <border>
      <left>
        <color indexed="63"/>
      </left>
      <right>
        <color indexed="63"/>
      </right>
      <top style="hair"/>
      <bottom style="medium"/>
    </border>
    <border>
      <left>
        <color indexed="63"/>
      </left>
      <right style="thin"/>
      <top style="hair"/>
      <bottom style="medium"/>
    </border>
    <border>
      <left style="thick"/>
      <right style="hair"/>
      <top style="hair"/>
      <bottom>
        <color indexed="63"/>
      </bottom>
    </border>
    <border>
      <left style="hair"/>
      <right>
        <color indexed="63"/>
      </right>
      <top style="hair"/>
      <bottom>
        <color indexed="63"/>
      </bottom>
    </border>
    <border>
      <left>
        <color indexed="63"/>
      </left>
      <right style="thick"/>
      <top style="thin"/>
      <bottom style="hair"/>
    </border>
    <border>
      <left>
        <color indexed="63"/>
      </left>
      <right style="thin"/>
      <top style="thin"/>
      <bottom style="hair"/>
    </border>
    <border>
      <left>
        <color indexed="63"/>
      </left>
      <right>
        <color indexed="63"/>
      </right>
      <top style="medium"/>
      <bottom style="medium"/>
    </border>
    <border>
      <left style="hair"/>
      <right style="hair"/>
      <top style="medium"/>
      <bottom>
        <color indexed="63"/>
      </bottom>
    </border>
    <border>
      <left style="hair"/>
      <right style="hair"/>
      <top>
        <color indexed="63"/>
      </top>
      <bottom>
        <color indexed="63"/>
      </bottom>
    </border>
    <border>
      <left>
        <color indexed="63"/>
      </left>
      <right style="medium"/>
      <top>
        <color indexed="63"/>
      </top>
      <bottom style="thin"/>
    </border>
  </borders>
  <cellStyleXfs count="62">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1" applyNumberFormat="0" applyFill="0" applyAlignment="0" applyProtection="0"/>
    <xf numFmtId="43" fontId="67" fillId="0" borderId="0" applyFont="0" applyFill="0" applyBorder="0" applyAlignment="0" applyProtection="0"/>
    <xf numFmtId="41" fontId="67" fillId="0" borderId="0" applyFont="0" applyFill="0" applyBorder="0" applyAlignment="0" applyProtection="0"/>
    <xf numFmtId="0" fontId="70" fillId="20" borderId="0" applyNumberFormat="0" applyBorder="0" applyAlignment="0" applyProtection="0"/>
    <xf numFmtId="0" fontId="71" fillId="21" borderId="2" applyNumberFormat="0" applyAlignment="0" applyProtection="0"/>
    <xf numFmtId="44" fontId="67" fillId="0" borderId="0" applyFont="0" applyFill="0" applyBorder="0" applyAlignment="0" applyProtection="0"/>
    <xf numFmtId="42" fontId="67"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2" borderId="0" applyNumberFormat="0" applyBorder="0" applyAlignment="0" applyProtection="0"/>
    <xf numFmtId="0" fontId="0" fillId="0" borderId="0">
      <alignment/>
      <protection/>
    </xf>
    <xf numFmtId="0" fontId="67" fillId="23" borderId="6" applyNumberFormat="0" applyFont="0" applyAlignment="0" applyProtection="0"/>
    <xf numFmtId="9" fontId="67" fillId="0" borderId="0" applyFont="0" applyFill="0" applyBorder="0" applyAlignment="0" applyProtection="0"/>
    <xf numFmtId="0" fontId="77" fillId="0" borderId="7" applyNumberFormat="0" applyFill="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cellStyleXfs>
  <cellXfs count="759">
    <xf numFmtId="0" fontId="0" fillId="0" borderId="0" xfId="0" applyAlignment="1">
      <alignment/>
    </xf>
    <xf numFmtId="0" fontId="0" fillId="0" borderId="0" xfId="0" applyBorder="1" applyAlignment="1">
      <alignment/>
    </xf>
    <xf numFmtId="0" fontId="0" fillId="33" borderId="10" xfId="0" applyFill="1" applyBorder="1" applyAlignment="1" applyProtection="1">
      <alignment/>
      <protection hidden="1"/>
    </xf>
    <xf numFmtId="0" fontId="2" fillId="0" borderId="0" xfId="0" applyFont="1" applyBorder="1" applyAlignment="1" applyProtection="1">
      <alignment vertical="center" wrapText="1"/>
      <protection hidden="1"/>
    </xf>
    <xf numFmtId="0" fontId="8" fillId="0" borderId="0" xfId="0" applyFont="1" applyBorder="1" applyAlignment="1" applyProtection="1">
      <alignment wrapText="1"/>
      <protection hidden="1"/>
    </xf>
    <xf numFmtId="49" fontId="6" fillId="34" borderId="11" xfId="0" applyNumberFormat="1" applyFont="1" applyFill="1" applyBorder="1" applyAlignment="1" applyProtection="1">
      <alignment horizontal="left" vertical="top" wrapText="1"/>
      <protection hidden="1"/>
    </xf>
    <xf numFmtId="49" fontId="6" fillId="34" borderId="12" xfId="0" applyNumberFormat="1" applyFont="1" applyFill="1" applyBorder="1" applyAlignment="1" applyProtection="1">
      <alignment horizontal="left" vertical="top" wrapText="1"/>
      <protection hidden="1"/>
    </xf>
    <xf numFmtId="49" fontId="6" fillId="34" borderId="13" xfId="0" applyNumberFormat="1" applyFont="1" applyFill="1" applyBorder="1" applyAlignment="1" applyProtection="1">
      <alignment horizontal="left" vertical="top" wrapText="1"/>
      <protection hidden="1"/>
    </xf>
    <xf numFmtId="0" fontId="6" fillId="34" borderId="12" xfId="0" applyFont="1" applyFill="1" applyBorder="1" applyAlignment="1" applyProtection="1">
      <alignment horizontal="left" vertical="top" wrapText="1"/>
      <protection hidden="1"/>
    </xf>
    <xf numFmtId="0" fontId="6" fillId="34" borderId="11" xfId="0" applyFont="1" applyFill="1" applyBorder="1" applyAlignment="1" applyProtection="1">
      <alignment horizontal="left" vertical="top" wrapText="1"/>
      <protection hidden="1"/>
    </xf>
    <xf numFmtId="49" fontId="6" fillId="34" borderId="14" xfId="0" applyNumberFormat="1" applyFont="1" applyFill="1" applyBorder="1" applyAlignment="1" applyProtection="1">
      <alignment horizontal="left" vertical="top" wrapText="1"/>
      <protection hidden="1"/>
    </xf>
    <xf numFmtId="2" fontId="0" fillId="0" borderId="15" xfId="0" applyNumberFormat="1" applyBorder="1" applyAlignment="1" applyProtection="1">
      <alignment/>
      <protection hidden="1"/>
    </xf>
    <xf numFmtId="2" fontId="0" fillId="0" borderId="16" xfId="0" applyNumberFormat="1" applyBorder="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protection hidden="1"/>
    </xf>
    <xf numFmtId="0" fontId="0" fillId="0" borderId="0" xfId="0" applyAlignment="1" applyProtection="1">
      <alignment/>
      <protection hidden="1"/>
    </xf>
    <xf numFmtId="0" fontId="84" fillId="33" borderId="10" xfId="0" applyFont="1" applyFill="1" applyBorder="1" applyAlignment="1" applyProtection="1">
      <alignment horizontal="center" vertical="center" wrapText="1"/>
      <protection hidden="1"/>
    </xf>
    <xf numFmtId="0" fontId="3" fillId="0" borderId="17" xfId="0" applyFont="1" applyBorder="1" applyAlignment="1" applyProtection="1">
      <alignment/>
      <protection hidden="1"/>
    </xf>
    <xf numFmtId="0" fontId="3" fillId="0" borderId="18" xfId="0" applyFont="1" applyBorder="1" applyAlignment="1" applyProtection="1">
      <alignment horizontal="center" vertical="top" wrapText="1"/>
      <protection hidden="1"/>
    </xf>
    <xf numFmtId="0" fontId="3" fillId="0" borderId="19" xfId="0" applyFont="1" applyBorder="1" applyAlignment="1" applyProtection="1">
      <alignment horizontal="center" vertical="top" wrapText="1"/>
      <protection hidden="1"/>
    </xf>
    <xf numFmtId="0" fontId="3" fillId="0" borderId="10" xfId="0" applyFont="1" applyBorder="1" applyAlignment="1" applyProtection="1">
      <alignment horizontal="center" vertical="top" wrapText="1"/>
      <protection hidden="1"/>
    </xf>
    <xf numFmtId="49" fontId="0" fillId="0" borderId="10" xfId="0" applyNumberFormat="1" applyBorder="1" applyAlignment="1" applyProtection="1">
      <alignment horizontal="center" vertical="top" wrapText="1"/>
      <protection hidden="1"/>
    </xf>
    <xf numFmtId="0" fontId="0" fillId="0" borderId="10" xfId="0" applyBorder="1" applyAlignment="1" applyProtection="1">
      <alignment horizontal="center" vertical="top" wrapText="1"/>
      <protection hidden="1"/>
    </xf>
    <xf numFmtId="0" fontId="9" fillId="0" borderId="17" xfId="0" applyFont="1" applyBorder="1" applyAlignment="1" applyProtection="1">
      <alignment/>
      <protection hidden="1"/>
    </xf>
    <xf numFmtId="0" fontId="3" fillId="0" borderId="10" xfId="0" applyFont="1" applyBorder="1" applyAlignment="1" applyProtection="1">
      <alignment vertical="top" wrapText="1"/>
      <protection hidden="1"/>
    </xf>
    <xf numFmtId="0" fontId="3" fillId="0" borderId="10" xfId="0" applyFont="1" applyBorder="1" applyAlignment="1" applyProtection="1">
      <alignment horizontal="center" vertical="top" wrapText="1"/>
      <protection hidden="1"/>
    </xf>
    <xf numFmtId="0" fontId="0" fillId="0" borderId="10" xfId="0" applyBorder="1" applyAlignment="1" applyProtection="1">
      <alignment horizontal="left" vertical="top" wrapText="1"/>
      <protection hidden="1"/>
    </xf>
    <xf numFmtId="0" fontId="0" fillId="0" borderId="20" xfId="0" applyBorder="1" applyAlignment="1" applyProtection="1">
      <alignment horizontal="left" vertical="top" wrapText="1"/>
      <protection hidden="1"/>
    </xf>
    <xf numFmtId="0" fontId="3" fillId="0" borderId="0" xfId="0" applyFont="1" applyFill="1" applyBorder="1" applyAlignment="1" applyProtection="1">
      <alignment vertical="top" wrapText="1"/>
      <protection hidden="1"/>
    </xf>
    <xf numFmtId="0" fontId="0" fillId="0" borderId="21" xfId="0" applyBorder="1" applyAlignment="1" applyProtection="1">
      <alignment horizontal="center"/>
      <protection hidden="1"/>
    </xf>
    <xf numFmtId="0" fontId="3" fillId="33" borderId="0" xfId="0" applyNumberFormat="1" applyFont="1" applyFill="1" applyBorder="1" applyAlignment="1" applyProtection="1">
      <alignment/>
      <protection hidden="1"/>
    </xf>
    <xf numFmtId="0" fontId="3" fillId="0" borderId="0" xfId="0" applyFont="1" applyBorder="1" applyAlignment="1" applyProtection="1">
      <alignment horizontal="center" vertical="center" wrapText="1"/>
      <protection hidden="1"/>
    </xf>
    <xf numFmtId="0" fontId="2" fillId="23" borderId="22" xfId="0" applyFont="1" applyFill="1" applyBorder="1" applyAlignment="1" applyProtection="1">
      <alignment horizontal="left" vertical="center"/>
      <protection hidden="1"/>
    </xf>
    <xf numFmtId="0" fontId="3" fillId="23" borderId="23" xfId="0" applyFont="1" applyFill="1" applyBorder="1" applyAlignment="1" applyProtection="1">
      <alignment horizontal="center" vertical="top" wrapText="1"/>
      <protection hidden="1"/>
    </xf>
    <xf numFmtId="0" fontId="3" fillId="23" borderId="24" xfId="0" applyFont="1" applyFill="1" applyBorder="1" applyAlignment="1" applyProtection="1">
      <alignment horizontal="center" vertical="top" wrapText="1"/>
      <protection hidden="1"/>
    </xf>
    <xf numFmtId="0" fontId="3" fillId="35" borderId="25" xfId="0" applyFont="1" applyFill="1" applyBorder="1" applyAlignment="1" applyProtection="1">
      <alignment horizontal="center" vertical="top" wrapText="1"/>
      <protection hidden="1"/>
    </xf>
    <xf numFmtId="0" fontId="3" fillId="35" borderId="23" xfId="0" applyFont="1" applyFill="1" applyBorder="1" applyAlignment="1" applyProtection="1">
      <alignment horizontal="center" vertical="top" wrapText="1"/>
      <protection hidden="1"/>
    </xf>
    <xf numFmtId="0" fontId="3" fillId="35" borderId="26" xfId="0" applyFont="1" applyFill="1" applyBorder="1" applyAlignment="1" applyProtection="1">
      <alignment horizontal="center" vertical="top" wrapText="1"/>
      <protection hidden="1"/>
    </xf>
    <xf numFmtId="0" fontId="2"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top" wrapText="1"/>
      <protection hidden="1"/>
    </xf>
    <xf numFmtId="49" fontId="0" fillId="3" borderId="0" xfId="0" applyNumberFormat="1" applyFill="1" applyBorder="1" applyAlignment="1" applyProtection="1">
      <alignment horizontal="center" vertical="top" wrapText="1"/>
      <protection hidden="1"/>
    </xf>
    <xf numFmtId="0" fontId="0" fillId="3" borderId="0" xfId="0" applyFill="1" applyBorder="1" applyAlignment="1" applyProtection="1">
      <alignment horizontal="center" vertical="top" wrapText="1"/>
      <protection hidden="1"/>
    </xf>
    <xf numFmtId="0" fontId="2" fillId="36" borderId="0" xfId="0" applyFont="1" applyFill="1" applyBorder="1" applyAlignment="1" applyProtection="1">
      <alignment horizontal="left" vertical="center"/>
      <protection hidden="1"/>
    </xf>
    <xf numFmtId="0" fontId="3" fillId="36" borderId="23" xfId="0" applyFont="1" applyFill="1" applyBorder="1" applyAlignment="1" applyProtection="1">
      <alignment horizontal="center" vertical="top" wrapText="1"/>
      <protection hidden="1"/>
    </xf>
    <xf numFmtId="0" fontId="3" fillId="36" borderId="25" xfId="0" applyFont="1" applyFill="1" applyBorder="1" applyAlignment="1" applyProtection="1">
      <alignment horizontal="center" vertical="top" wrapText="1"/>
      <protection hidden="1"/>
    </xf>
    <xf numFmtId="0" fontId="3" fillId="36" borderId="27" xfId="0" applyFont="1" applyFill="1" applyBorder="1" applyAlignment="1" applyProtection="1">
      <alignment horizontal="center" vertical="top" wrapText="1"/>
      <protection hidden="1"/>
    </xf>
    <xf numFmtId="0" fontId="0" fillId="0" borderId="21" xfId="0" applyFont="1" applyBorder="1" applyAlignment="1" applyProtection="1">
      <alignment horizontal="center" vertical="top" wrapText="1"/>
      <protection hidden="1"/>
    </xf>
    <xf numFmtId="0" fontId="3" fillId="33" borderId="28" xfId="0" applyNumberFormat="1" applyFont="1" applyFill="1" applyBorder="1" applyAlignment="1" applyProtection="1">
      <alignment/>
      <protection hidden="1"/>
    </xf>
    <xf numFmtId="0" fontId="0" fillId="0" borderId="0" xfId="0" applyFont="1" applyBorder="1" applyAlignment="1" applyProtection="1">
      <alignment vertical="top" wrapText="1"/>
      <protection hidden="1"/>
    </xf>
    <xf numFmtId="0" fontId="3" fillId="33" borderId="0" xfId="0" applyFont="1" applyFill="1" applyBorder="1" applyAlignment="1" applyProtection="1">
      <alignment vertical="top" wrapText="1"/>
      <protection hidden="1"/>
    </xf>
    <xf numFmtId="0" fontId="3" fillId="34" borderId="0" xfId="0" applyFont="1" applyFill="1" applyBorder="1" applyAlignment="1" applyProtection="1">
      <alignment vertical="top" wrapText="1"/>
      <protection hidden="1"/>
    </xf>
    <xf numFmtId="0" fontId="0" fillId="37" borderId="29" xfId="0" applyFont="1" applyFill="1" applyBorder="1" applyAlignment="1" applyProtection="1">
      <alignment vertical="top" wrapText="1"/>
      <protection hidden="1"/>
    </xf>
    <xf numFmtId="0" fontId="0" fillId="37" borderId="30" xfId="0" applyFont="1" applyFill="1" applyBorder="1" applyAlignment="1" applyProtection="1">
      <alignment vertical="top" wrapText="1"/>
      <protection hidden="1"/>
    </xf>
    <xf numFmtId="0" fontId="0" fillId="37" borderId="31" xfId="0" applyFont="1" applyFill="1" applyBorder="1" applyAlignment="1" applyProtection="1">
      <alignment vertical="top" wrapText="1"/>
      <protection hidden="1"/>
    </xf>
    <xf numFmtId="0" fontId="3"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vertical="top"/>
      <protection hidden="1"/>
    </xf>
    <xf numFmtId="0" fontId="3" fillId="0" borderId="32" xfId="0" applyFont="1" applyFill="1" applyBorder="1" applyAlignment="1" applyProtection="1">
      <alignment vertical="top" wrapText="1"/>
      <protection hidden="1"/>
    </xf>
    <xf numFmtId="0" fontId="3" fillId="33" borderId="29" xfId="0" applyFont="1" applyFill="1" applyBorder="1" applyAlignment="1" applyProtection="1">
      <alignment vertical="top"/>
      <protection hidden="1"/>
    </xf>
    <xf numFmtId="0" fontId="3" fillId="33" borderId="30" xfId="0" applyFont="1" applyFill="1" applyBorder="1" applyAlignment="1" applyProtection="1">
      <alignment vertical="top"/>
      <protection hidden="1"/>
    </xf>
    <xf numFmtId="0" fontId="0" fillId="33" borderId="33" xfId="0" applyFill="1" applyBorder="1" applyAlignment="1" applyProtection="1">
      <alignment vertical="top"/>
      <protection hidden="1"/>
    </xf>
    <xf numFmtId="0" fontId="0" fillId="0" borderId="0" xfId="0" applyFont="1" applyFill="1" applyBorder="1" applyAlignment="1" applyProtection="1">
      <alignment vertical="top" wrapText="1"/>
      <protection hidden="1"/>
    </xf>
    <xf numFmtId="49" fontId="6" fillId="0" borderId="34" xfId="0" applyNumberFormat="1" applyFont="1" applyBorder="1" applyAlignment="1" applyProtection="1">
      <alignment horizontal="center" vertical="top" wrapText="1"/>
      <protection hidden="1"/>
    </xf>
    <xf numFmtId="49" fontId="6" fillId="0" borderId="35" xfId="0" applyNumberFormat="1" applyFont="1" applyBorder="1" applyAlignment="1" applyProtection="1">
      <alignment horizontal="center" vertical="top" wrapText="1"/>
      <protection hidden="1"/>
    </xf>
    <xf numFmtId="49" fontId="6" fillId="0" borderId="36" xfId="0" applyNumberFormat="1" applyFont="1" applyBorder="1" applyAlignment="1" applyProtection="1">
      <alignment horizontal="center" vertical="top" wrapText="1"/>
      <protection hidden="1"/>
    </xf>
    <xf numFmtId="49" fontId="6" fillId="0" borderId="0" xfId="0" applyNumberFormat="1" applyFont="1" applyFill="1" applyBorder="1" applyAlignment="1" applyProtection="1">
      <alignment vertical="top" wrapText="1"/>
      <protection hidden="1"/>
    </xf>
    <xf numFmtId="0" fontId="6" fillId="13" borderId="0" xfId="0" applyFont="1" applyFill="1" applyBorder="1" applyAlignment="1" applyProtection="1">
      <alignment horizontal="left" vertical="top" wrapText="1"/>
      <protection hidden="1"/>
    </xf>
    <xf numFmtId="0" fontId="0" fillId="0" borderId="0" xfId="0" applyFont="1" applyBorder="1" applyAlignment="1" applyProtection="1">
      <alignment horizontal="center" vertical="top" wrapText="1"/>
      <protection hidden="1"/>
    </xf>
    <xf numFmtId="49" fontId="0" fillId="0" borderId="0" xfId="0" applyNumberFormat="1" applyFont="1" applyBorder="1" applyAlignment="1" applyProtection="1">
      <alignment horizontal="center" vertical="top" wrapText="1"/>
      <protection hidden="1"/>
    </xf>
    <xf numFmtId="49" fontId="0" fillId="13" borderId="0" xfId="0" applyNumberFormat="1" applyFont="1" applyFill="1" applyBorder="1" applyAlignment="1" applyProtection="1">
      <alignment horizontal="center" vertical="top" wrapText="1"/>
      <protection hidden="1"/>
    </xf>
    <xf numFmtId="49" fontId="0" fillId="0" borderId="37" xfId="0" applyNumberFormat="1" applyFont="1" applyBorder="1" applyAlignment="1" applyProtection="1">
      <alignment horizontal="center" vertical="top" wrapText="1"/>
      <protection hidden="1"/>
    </xf>
    <xf numFmtId="0" fontId="3" fillId="34" borderId="38" xfId="0" applyFont="1" applyFill="1" applyBorder="1" applyAlignment="1" applyProtection="1">
      <alignment horizontal="left" wrapText="1"/>
      <protection hidden="1"/>
    </xf>
    <xf numFmtId="0" fontId="0" fillId="34" borderId="11"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0" fillId="37" borderId="38" xfId="0" applyNumberFormat="1" applyFill="1" applyBorder="1" applyAlignment="1" applyProtection="1">
      <alignment horizontal="center"/>
      <protection hidden="1"/>
    </xf>
    <xf numFmtId="0" fontId="85" fillId="37" borderId="11" xfId="0" applyNumberFormat="1" applyFont="1" applyFill="1" applyBorder="1" applyAlignment="1" applyProtection="1">
      <alignment horizontal="left"/>
      <protection hidden="1"/>
    </xf>
    <xf numFmtId="3" fontId="3" fillId="37" borderId="11" xfId="0" applyNumberFormat="1" applyFont="1" applyFill="1" applyBorder="1" applyAlignment="1" applyProtection="1">
      <alignment/>
      <protection hidden="1"/>
    </xf>
    <xf numFmtId="164" fontId="3" fillId="37" borderId="11" xfId="0" applyNumberFormat="1" applyFont="1" applyFill="1" applyBorder="1" applyAlignment="1" applyProtection="1">
      <alignment/>
      <protection hidden="1"/>
    </xf>
    <xf numFmtId="1" fontId="3" fillId="37" borderId="11" xfId="0" applyNumberFormat="1" applyFont="1" applyFill="1" applyBorder="1" applyAlignment="1" applyProtection="1">
      <alignment/>
      <protection hidden="1"/>
    </xf>
    <xf numFmtId="4" fontId="3" fillId="37" borderId="11" xfId="0" applyNumberFormat="1" applyFont="1" applyFill="1" applyBorder="1" applyAlignment="1" applyProtection="1">
      <alignment/>
      <protection hidden="1"/>
    </xf>
    <xf numFmtId="164" fontId="3" fillId="37" borderId="14" xfId="0" applyNumberFormat="1" applyFont="1" applyFill="1" applyBorder="1" applyAlignment="1" applyProtection="1">
      <alignment/>
      <protection hidden="1"/>
    </xf>
    <xf numFmtId="164" fontId="3" fillId="37" borderId="39" xfId="0" applyNumberFormat="1" applyFont="1" applyFill="1" applyBorder="1" applyAlignment="1" applyProtection="1">
      <alignment/>
      <protection hidden="1"/>
    </xf>
    <xf numFmtId="0" fontId="0" fillId="0" borderId="0" xfId="0" applyFill="1" applyBorder="1" applyAlignment="1" applyProtection="1">
      <alignment/>
      <protection hidden="1"/>
    </xf>
    <xf numFmtId="0" fontId="0" fillId="34" borderId="21" xfId="0" applyFill="1" applyBorder="1" applyAlignment="1" applyProtection="1">
      <alignment horizontal="center"/>
      <protection hidden="1"/>
    </xf>
    <xf numFmtId="0" fontId="0" fillId="34" borderId="0" xfId="0" applyFill="1" applyBorder="1" applyAlignment="1" applyProtection="1">
      <alignment/>
      <protection hidden="1"/>
    </xf>
    <xf numFmtId="165" fontId="0" fillId="34" borderId="0" xfId="0" applyNumberFormat="1" applyFill="1" applyBorder="1" applyAlignment="1" applyProtection="1">
      <alignment/>
      <protection hidden="1"/>
    </xf>
    <xf numFmtId="2" fontId="0" fillId="34" borderId="0" xfId="0" applyNumberFormat="1" applyFill="1" applyBorder="1" applyAlignment="1" applyProtection="1">
      <alignment/>
      <protection hidden="1"/>
    </xf>
    <xf numFmtId="0" fontId="0" fillId="34" borderId="10" xfId="0" applyFill="1" applyBorder="1" applyAlignment="1" applyProtection="1">
      <alignment/>
      <protection hidden="1"/>
    </xf>
    <xf numFmtId="0" fontId="0" fillId="34" borderId="20" xfId="0" applyFill="1" applyBorder="1" applyAlignment="1" applyProtection="1">
      <alignment/>
      <protection hidden="1"/>
    </xf>
    <xf numFmtId="0" fontId="0" fillId="34" borderId="37" xfId="0" applyFill="1" applyBorder="1" applyAlignment="1" applyProtection="1">
      <alignment/>
      <protection hidden="1"/>
    </xf>
    <xf numFmtId="0" fontId="0" fillId="37" borderId="40" xfId="0" applyFill="1" applyBorder="1" applyAlignment="1" applyProtection="1">
      <alignment horizontal="center"/>
      <protection hidden="1"/>
    </xf>
    <xf numFmtId="0" fontId="85" fillId="37" borderId="10" xfId="0" applyFont="1" applyFill="1" applyBorder="1" applyAlignment="1" applyProtection="1">
      <alignment/>
      <protection hidden="1"/>
    </xf>
    <xf numFmtId="0" fontId="0" fillId="37" borderId="10" xfId="0" applyFill="1" applyBorder="1" applyAlignment="1" applyProtection="1">
      <alignment/>
      <protection hidden="1"/>
    </xf>
    <xf numFmtId="165" fontId="0" fillId="37" borderId="10" xfId="0" applyNumberFormat="1" applyFill="1" applyBorder="1" applyAlignment="1" applyProtection="1">
      <alignment/>
      <protection hidden="1"/>
    </xf>
    <xf numFmtId="2" fontId="0" fillId="37" borderId="10" xfId="0" applyNumberFormat="1" applyFill="1" applyBorder="1" applyAlignment="1" applyProtection="1">
      <alignment/>
      <protection hidden="1"/>
    </xf>
    <xf numFmtId="0" fontId="0" fillId="37" borderId="20" xfId="0" applyFill="1" applyBorder="1" applyAlignment="1" applyProtection="1">
      <alignment/>
      <protection hidden="1"/>
    </xf>
    <xf numFmtId="0" fontId="0" fillId="37" borderId="38" xfId="0" applyFill="1" applyBorder="1" applyAlignment="1" applyProtection="1">
      <alignment horizontal="center"/>
      <protection hidden="1"/>
    </xf>
    <xf numFmtId="0" fontId="3" fillId="37" borderId="11" xfId="0" applyFont="1" applyFill="1" applyBorder="1" applyAlignment="1" applyProtection="1">
      <alignment horizontal="left"/>
      <protection hidden="1"/>
    </xf>
    <xf numFmtId="4" fontId="3" fillId="38" borderId="11" xfId="0" applyNumberFormat="1" applyFont="1" applyFill="1" applyBorder="1" applyAlignment="1" applyProtection="1">
      <alignment/>
      <protection hidden="1"/>
    </xf>
    <xf numFmtId="0" fontId="0" fillId="0" borderId="41" xfId="0" applyNumberFormat="1" applyBorder="1" applyAlignment="1" applyProtection="1">
      <alignment horizontal="center"/>
      <protection hidden="1"/>
    </xf>
    <xf numFmtId="0" fontId="0" fillId="0" borderId="18" xfId="0" applyNumberFormat="1" applyBorder="1" applyAlignment="1" applyProtection="1">
      <alignment horizontal="left"/>
      <protection hidden="1"/>
    </xf>
    <xf numFmtId="3" fontId="0" fillId="0" borderId="18" xfId="0" applyNumberFormat="1" applyFont="1" applyFill="1" applyBorder="1" applyAlignment="1" applyProtection="1">
      <alignment/>
      <protection hidden="1"/>
    </xf>
    <xf numFmtId="3" fontId="0" fillId="0" borderId="18" xfId="0" applyNumberFormat="1" applyFill="1" applyBorder="1" applyAlignment="1" applyProtection="1">
      <alignment/>
      <protection hidden="1"/>
    </xf>
    <xf numFmtId="164" fontId="0" fillId="0" borderId="18" xfId="0" applyNumberFormat="1" applyFill="1" applyBorder="1" applyAlignment="1" applyProtection="1">
      <alignment/>
      <protection hidden="1"/>
    </xf>
    <xf numFmtId="164" fontId="0" fillId="0" borderId="18" xfId="0" applyNumberFormat="1" applyFont="1" applyFill="1" applyBorder="1" applyAlignment="1" applyProtection="1">
      <alignment/>
      <protection hidden="1"/>
    </xf>
    <xf numFmtId="4" fontId="0" fillId="0" borderId="18" xfId="0" applyNumberFormat="1" applyFont="1" applyFill="1" applyBorder="1" applyAlignment="1" applyProtection="1">
      <alignment/>
      <protection hidden="1"/>
    </xf>
    <xf numFmtId="164" fontId="0" fillId="0" borderId="42" xfId="0" applyNumberFormat="1" applyFill="1" applyBorder="1" applyAlignment="1" applyProtection="1">
      <alignment/>
      <protection hidden="1"/>
    </xf>
    <xf numFmtId="49" fontId="0" fillId="0" borderId="34" xfId="0" applyNumberFormat="1" applyBorder="1" applyAlignment="1" applyProtection="1">
      <alignment horizontal="center"/>
      <protection hidden="1"/>
    </xf>
    <xf numFmtId="3" fontId="0" fillId="0" borderId="35" xfId="0" applyNumberFormat="1" applyFont="1" applyFill="1" applyBorder="1" applyAlignment="1" applyProtection="1">
      <alignment/>
      <protection hidden="1"/>
    </xf>
    <xf numFmtId="3" fontId="0" fillId="0" borderId="35" xfId="0" applyNumberFormat="1" applyFill="1" applyBorder="1" applyAlignment="1" applyProtection="1">
      <alignment/>
      <protection hidden="1"/>
    </xf>
    <xf numFmtId="164" fontId="0" fillId="0" borderId="35" xfId="0" applyNumberFormat="1" applyFill="1" applyBorder="1" applyAlignment="1" applyProtection="1">
      <alignment/>
      <protection hidden="1"/>
    </xf>
    <xf numFmtId="164" fontId="0" fillId="0" borderId="35" xfId="0" applyNumberFormat="1" applyFont="1" applyFill="1" applyBorder="1" applyAlignment="1" applyProtection="1">
      <alignment/>
      <protection hidden="1"/>
    </xf>
    <xf numFmtId="164" fontId="0" fillId="0" borderId="36" xfId="0" applyNumberFormat="1" applyFill="1" applyBorder="1" applyAlignment="1" applyProtection="1">
      <alignment/>
      <protection hidden="1"/>
    </xf>
    <xf numFmtId="0" fontId="0" fillId="34" borderId="34" xfId="0" applyFill="1"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protection hidden="1"/>
    </xf>
    <xf numFmtId="0" fontId="0" fillId="33" borderId="43" xfId="0" applyFill="1" applyBorder="1" applyAlignment="1" applyProtection="1">
      <alignment horizontal="center"/>
      <protection hidden="1"/>
    </xf>
    <xf numFmtId="0" fontId="0" fillId="33" borderId="44" xfId="0" applyFill="1" applyBorder="1" applyAlignment="1" applyProtection="1">
      <alignment/>
      <protection hidden="1"/>
    </xf>
    <xf numFmtId="0" fontId="0" fillId="33" borderId="45" xfId="0" applyFill="1" applyBorder="1" applyAlignment="1" applyProtection="1">
      <alignment/>
      <protection hidden="1"/>
    </xf>
    <xf numFmtId="0" fontId="6" fillId="13" borderId="0" xfId="0" applyFont="1" applyFill="1" applyBorder="1" applyAlignment="1" applyProtection="1">
      <alignment wrapText="1"/>
      <protection hidden="1"/>
    </xf>
    <xf numFmtId="0" fontId="3" fillId="0" borderId="0" xfId="0" applyFont="1" applyBorder="1" applyAlignment="1" applyProtection="1">
      <alignment/>
      <protection hidden="1"/>
    </xf>
    <xf numFmtId="0" fontId="6" fillId="0" borderId="0" xfId="0" applyFont="1" applyAlignment="1" applyProtection="1">
      <alignment wrapText="1"/>
      <protection hidden="1"/>
    </xf>
    <xf numFmtId="0" fontId="84" fillId="33" borderId="46" xfId="0" applyFont="1" applyFill="1" applyBorder="1" applyAlignment="1" applyProtection="1">
      <alignment horizontal="center" vertical="center" wrapText="1"/>
      <protection hidden="1"/>
    </xf>
    <xf numFmtId="0" fontId="3" fillId="36" borderId="47" xfId="0" applyFont="1" applyFill="1" applyBorder="1" applyAlignment="1" applyProtection="1">
      <alignment horizontal="center" vertical="top" wrapText="1"/>
      <protection hidden="1"/>
    </xf>
    <xf numFmtId="0" fontId="3" fillId="0" borderId="37" xfId="0" applyFont="1" applyFill="1" applyBorder="1" applyAlignment="1" applyProtection="1">
      <alignment vertical="top" wrapText="1"/>
      <protection hidden="1"/>
    </xf>
    <xf numFmtId="49" fontId="0" fillId="13" borderId="37" xfId="0" applyNumberFormat="1" applyFont="1" applyFill="1" applyBorder="1" applyAlignment="1" applyProtection="1">
      <alignment horizontal="center" vertical="top" wrapText="1"/>
      <protection hidden="1"/>
    </xf>
    <xf numFmtId="0" fontId="85" fillId="34" borderId="11" xfId="0" applyFont="1" applyFill="1" applyBorder="1" applyAlignment="1" applyProtection="1">
      <alignment horizontal="left" wrapText="1"/>
      <protection hidden="1"/>
    </xf>
    <xf numFmtId="0" fontId="3" fillId="0" borderId="0" xfId="0" applyFont="1" applyAlignment="1" applyProtection="1">
      <alignment/>
      <protection hidden="1"/>
    </xf>
    <xf numFmtId="165" fontId="0" fillId="0" borderId="18" xfId="0" applyNumberFormat="1" applyFill="1" applyBorder="1" applyAlignment="1" applyProtection="1">
      <alignment/>
      <protection hidden="1"/>
    </xf>
    <xf numFmtId="2" fontId="0" fillId="0" borderId="18" xfId="0" applyNumberFormat="1" applyFont="1" applyBorder="1" applyAlignment="1" applyProtection="1">
      <alignment/>
      <protection hidden="1"/>
    </xf>
    <xf numFmtId="165" fontId="0" fillId="0" borderId="18" xfId="0" applyNumberFormat="1" applyFont="1" applyBorder="1" applyAlignment="1" applyProtection="1">
      <alignment/>
      <protection hidden="1"/>
    </xf>
    <xf numFmtId="165" fontId="0" fillId="0" borderId="42" xfId="0" applyNumberFormat="1" applyFont="1" applyBorder="1" applyAlignment="1" applyProtection="1">
      <alignment/>
      <protection hidden="1"/>
    </xf>
    <xf numFmtId="0" fontId="0" fillId="0" borderId="34" xfId="0" applyNumberFormat="1" applyBorder="1" applyAlignment="1" applyProtection="1">
      <alignment horizontal="center"/>
      <protection hidden="1"/>
    </xf>
    <xf numFmtId="0" fontId="0" fillId="0" borderId="35" xfId="0" applyNumberFormat="1" applyBorder="1" applyAlignment="1" applyProtection="1">
      <alignment horizontal="left"/>
      <protection hidden="1"/>
    </xf>
    <xf numFmtId="165" fontId="0" fillId="0" borderId="35" xfId="0" applyNumberFormat="1" applyFill="1" applyBorder="1" applyAlignment="1" applyProtection="1">
      <alignment/>
      <protection hidden="1"/>
    </xf>
    <xf numFmtId="4" fontId="0" fillId="0" borderId="35" xfId="0" applyNumberFormat="1" applyFont="1" applyFill="1" applyBorder="1" applyAlignment="1" applyProtection="1">
      <alignment/>
      <protection hidden="1"/>
    </xf>
    <xf numFmtId="2" fontId="0" fillId="0" borderId="35" xfId="0" applyNumberFormat="1" applyFont="1" applyBorder="1" applyAlignment="1" applyProtection="1">
      <alignment/>
      <protection hidden="1"/>
    </xf>
    <xf numFmtId="165" fontId="0" fillId="0" borderId="35" xfId="0" applyNumberFormat="1" applyFont="1" applyBorder="1" applyAlignment="1" applyProtection="1">
      <alignment/>
      <protection hidden="1"/>
    </xf>
    <xf numFmtId="165" fontId="0" fillId="0" borderId="36" xfId="0" applyNumberFormat="1" applyFont="1" applyBorder="1" applyAlignment="1" applyProtection="1">
      <alignment/>
      <protection hidden="1"/>
    </xf>
    <xf numFmtId="0" fontId="0" fillId="34" borderId="10" xfId="0" applyFill="1" applyBorder="1" applyAlignment="1" applyProtection="1">
      <alignment horizontal="center"/>
      <protection hidden="1"/>
    </xf>
    <xf numFmtId="0" fontId="3" fillId="34" borderId="10" xfId="0" applyFont="1" applyFill="1" applyBorder="1" applyAlignment="1" applyProtection="1">
      <alignment/>
      <protection hidden="1"/>
    </xf>
    <xf numFmtId="0" fontId="0" fillId="34" borderId="0" xfId="0" applyFill="1" applyAlignment="1" applyProtection="1">
      <alignment/>
      <protection hidden="1"/>
    </xf>
    <xf numFmtId="1" fontId="0" fillId="0" borderId="17" xfId="0" applyNumberFormat="1" applyBorder="1" applyAlignment="1" applyProtection="1">
      <alignment horizontal="center"/>
      <protection hidden="1"/>
    </xf>
    <xf numFmtId="1" fontId="0" fillId="0" borderId="24" xfId="0" applyNumberFormat="1" applyBorder="1" applyAlignment="1" applyProtection="1">
      <alignment horizontal="center"/>
      <protection hidden="1"/>
    </xf>
    <xf numFmtId="1" fontId="0" fillId="0" borderId="26" xfId="0" applyNumberFormat="1" applyBorder="1" applyAlignment="1" applyProtection="1">
      <alignment horizontal="center"/>
      <protection hidden="1"/>
    </xf>
    <xf numFmtId="0" fontId="0" fillId="0" borderId="48" xfId="0" applyNumberFormat="1" applyBorder="1" applyAlignment="1" applyProtection="1">
      <alignment horizontal="left"/>
      <protection hidden="1"/>
    </xf>
    <xf numFmtId="3" fontId="0" fillId="0" borderId="48" xfId="0" applyNumberFormat="1" applyFont="1" applyFill="1" applyBorder="1" applyAlignment="1" applyProtection="1">
      <alignment/>
      <protection hidden="1"/>
    </xf>
    <xf numFmtId="3" fontId="0" fillId="0" borderId="48" xfId="0" applyNumberFormat="1" applyFill="1" applyBorder="1" applyAlignment="1" applyProtection="1">
      <alignment/>
      <protection hidden="1"/>
    </xf>
    <xf numFmtId="164" fontId="0" fillId="0" borderId="48" xfId="0" applyNumberFormat="1" applyFill="1" applyBorder="1" applyAlignment="1" applyProtection="1">
      <alignment/>
      <protection hidden="1"/>
    </xf>
    <xf numFmtId="164" fontId="0" fillId="0" borderId="48" xfId="0" applyNumberFormat="1" applyFont="1" applyFill="1" applyBorder="1" applyAlignment="1" applyProtection="1">
      <alignment/>
      <protection hidden="1"/>
    </xf>
    <xf numFmtId="4" fontId="0" fillId="0" borderId="48" xfId="0" applyNumberFormat="1" applyFont="1" applyFill="1" applyBorder="1" applyAlignment="1" applyProtection="1">
      <alignment/>
      <protection hidden="1"/>
    </xf>
    <xf numFmtId="0" fontId="6" fillId="13"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wrapText="1"/>
      <protection hidden="1"/>
    </xf>
    <xf numFmtId="0" fontId="3" fillId="39" borderId="38" xfId="0" applyFont="1" applyFill="1" applyBorder="1" applyAlignment="1" applyProtection="1">
      <alignment horizontal="center"/>
      <protection hidden="1"/>
    </xf>
    <xf numFmtId="0" fontId="4" fillId="39" borderId="11" xfId="0" applyFont="1" applyFill="1" applyBorder="1" applyAlignment="1" applyProtection="1">
      <alignment horizontal="left"/>
      <protection hidden="1"/>
    </xf>
    <xf numFmtId="3" fontId="3" fillId="39" borderId="11" xfId="0" applyNumberFormat="1" applyFont="1" applyFill="1" applyBorder="1" applyAlignment="1" applyProtection="1">
      <alignment/>
      <protection hidden="1"/>
    </xf>
    <xf numFmtId="164" fontId="3" fillId="39" borderId="11" xfId="0" applyNumberFormat="1" applyFont="1" applyFill="1" applyBorder="1" applyAlignment="1" applyProtection="1">
      <alignment/>
      <protection hidden="1"/>
    </xf>
    <xf numFmtId="165" fontId="3" fillId="39" borderId="11" xfId="0" applyNumberFormat="1" applyFont="1" applyFill="1" applyBorder="1" applyAlignment="1" applyProtection="1">
      <alignment/>
      <protection hidden="1"/>
    </xf>
    <xf numFmtId="4" fontId="3" fillId="39" borderId="11" xfId="0" applyNumberFormat="1" applyFont="1" applyFill="1" applyBorder="1" applyAlignment="1" applyProtection="1">
      <alignment/>
      <protection hidden="1"/>
    </xf>
    <xf numFmtId="2" fontId="3" fillId="39" borderId="11" xfId="0" applyNumberFormat="1" applyFont="1" applyFill="1" applyBorder="1" applyAlignment="1" applyProtection="1">
      <alignment/>
      <protection hidden="1"/>
    </xf>
    <xf numFmtId="164" fontId="3" fillId="39" borderId="14" xfId="0" applyNumberFormat="1" applyFont="1" applyFill="1" applyBorder="1" applyAlignment="1" applyProtection="1">
      <alignment/>
      <protection hidden="1"/>
    </xf>
    <xf numFmtId="4" fontId="3" fillId="40" borderId="11" xfId="0" applyNumberFormat="1" applyFont="1" applyFill="1" applyBorder="1" applyAlignment="1" applyProtection="1">
      <alignment/>
      <protection hidden="1"/>
    </xf>
    <xf numFmtId="0" fontId="0" fillId="39" borderId="0" xfId="0" applyFill="1" applyAlignment="1" applyProtection="1">
      <alignment horizontal="center"/>
      <protection hidden="1"/>
    </xf>
    <xf numFmtId="0" fontId="0" fillId="39" borderId="0" xfId="0" applyFill="1" applyBorder="1" applyAlignment="1" applyProtection="1">
      <alignment/>
      <protection hidden="1"/>
    </xf>
    <xf numFmtId="0" fontId="3" fillId="39" borderId="0" xfId="0" applyFont="1" applyFill="1" applyBorder="1" applyAlignment="1" applyProtection="1">
      <alignment/>
      <protection hidden="1"/>
    </xf>
    <xf numFmtId="0" fontId="0" fillId="39" borderId="0" xfId="0" applyFill="1" applyAlignment="1" applyProtection="1">
      <alignment/>
      <protection hidden="1"/>
    </xf>
    <xf numFmtId="165" fontId="0" fillId="39" borderId="0" xfId="0" applyNumberFormat="1" applyFill="1" applyAlignment="1" applyProtection="1">
      <alignment/>
      <protection hidden="1"/>
    </xf>
    <xf numFmtId="2" fontId="0" fillId="39" borderId="0" xfId="0" applyNumberFormat="1" applyFill="1" applyBorder="1" applyAlignment="1" applyProtection="1">
      <alignment/>
      <protection hidden="1"/>
    </xf>
    <xf numFmtId="0" fontId="0" fillId="39" borderId="45" xfId="0" applyFill="1" applyBorder="1" applyAlignment="1" applyProtection="1">
      <alignment/>
      <protection hidden="1"/>
    </xf>
    <xf numFmtId="0" fontId="0" fillId="0" borderId="0" xfId="0" applyFill="1" applyAlignment="1" applyProtection="1">
      <alignment/>
      <protection hidden="1"/>
    </xf>
    <xf numFmtId="0" fontId="8" fillId="0" borderId="37" xfId="0" applyFont="1" applyBorder="1" applyAlignment="1" applyProtection="1">
      <alignment wrapText="1"/>
      <protection hidden="1"/>
    </xf>
    <xf numFmtId="0" fontId="6" fillId="34" borderId="14" xfId="0" applyFont="1" applyFill="1" applyBorder="1" applyAlignment="1" applyProtection="1">
      <alignment horizontal="left" vertical="top" wrapText="1"/>
      <protection hidden="1"/>
    </xf>
    <xf numFmtId="49" fontId="0" fillId="34" borderId="0" xfId="0" applyNumberFormat="1" applyFont="1" applyFill="1" applyBorder="1" applyAlignment="1" applyProtection="1">
      <alignment horizontal="center" vertical="top" wrapText="1"/>
      <protection hidden="1"/>
    </xf>
    <xf numFmtId="0" fontId="0" fillId="33" borderId="0" xfId="0" applyFill="1" applyBorder="1" applyAlignment="1" applyProtection="1">
      <alignment/>
      <protection hidden="1"/>
    </xf>
    <xf numFmtId="0" fontId="0" fillId="33" borderId="0" xfId="0" applyFill="1" applyAlignment="1" applyProtection="1">
      <alignment horizontal="center"/>
      <protection hidden="1"/>
    </xf>
    <xf numFmtId="0" fontId="0" fillId="33" borderId="0" xfId="0" applyFill="1" applyAlignment="1" applyProtection="1">
      <alignment/>
      <protection hidden="1"/>
    </xf>
    <xf numFmtId="0" fontId="6" fillId="0" borderId="11" xfId="0" applyFont="1" applyFill="1" applyBorder="1" applyAlignment="1" applyProtection="1">
      <alignment horizontal="left" vertical="top" wrapText="1"/>
      <protection hidden="1"/>
    </xf>
    <xf numFmtId="0" fontId="3" fillId="33" borderId="0" xfId="0" applyFont="1" applyFill="1" applyBorder="1" applyAlignment="1" applyProtection="1">
      <alignment/>
      <protection hidden="1"/>
    </xf>
    <xf numFmtId="165" fontId="0" fillId="33" borderId="0" xfId="0" applyNumberFormat="1" applyFill="1" applyAlignment="1" applyProtection="1">
      <alignment/>
      <protection hidden="1"/>
    </xf>
    <xf numFmtId="164" fontId="0" fillId="0" borderId="42" xfId="0" applyNumberFormat="1" applyFont="1" applyFill="1" applyBorder="1" applyAlignment="1" applyProtection="1">
      <alignment/>
      <protection hidden="1"/>
    </xf>
    <xf numFmtId="164" fontId="0" fillId="0" borderId="35" xfId="0" applyNumberFormat="1" applyFont="1" applyBorder="1" applyAlignment="1" applyProtection="1">
      <alignment/>
      <protection hidden="1"/>
    </xf>
    <xf numFmtId="164" fontId="0" fillId="0" borderId="36" xfId="0" applyNumberFormat="1" applyFont="1" applyFill="1" applyBorder="1" applyAlignment="1" applyProtection="1">
      <alignment/>
      <protection hidden="1"/>
    </xf>
    <xf numFmtId="4" fontId="0" fillId="0" borderId="35" xfId="0" applyNumberFormat="1" applyFont="1" applyBorder="1" applyAlignment="1" applyProtection="1">
      <alignment/>
      <protection hidden="1"/>
    </xf>
    <xf numFmtId="4" fontId="0" fillId="34" borderId="35" xfId="0" applyNumberFormat="1" applyFont="1" applyFill="1" applyBorder="1" applyAlignment="1" applyProtection="1">
      <alignment/>
      <protection hidden="1"/>
    </xf>
    <xf numFmtId="164" fontId="0" fillId="34" borderId="35" xfId="0" applyNumberFormat="1" applyFont="1" applyFill="1" applyBorder="1" applyAlignment="1" applyProtection="1">
      <alignment/>
      <protection hidden="1"/>
    </xf>
    <xf numFmtId="3" fontId="0" fillId="34" borderId="35" xfId="0" applyNumberFormat="1" applyFont="1" applyFill="1" applyBorder="1" applyAlignment="1" applyProtection="1">
      <alignment/>
      <protection hidden="1"/>
    </xf>
    <xf numFmtId="3" fontId="0" fillId="0" borderId="35" xfId="0" applyNumberFormat="1" applyFont="1" applyBorder="1" applyAlignment="1" applyProtection="1">
      <alignment/>
      <protection hidden="1"/>
    </xf>
    <xf numFmtId="164" fontId="0" fillId="34" borderId="36" xfId="0" applyNumberFormat="1" applyFont="1" applyFill="1" applyBorder="1" applyAlignment="1" applyProtection="1">
      <alignment/>
      <protection hidden="1"/>
    </xf>
    <xf numFmtId="164" fontId="0" fillId="0" borderId="36" xfId="0" applyNumberFormat="1" applyFont="1" applyBorder="1" applyAlignment="1" applyProtection="1">
      <alignment/>
      <protection hidden="1"/>
    </xf>
    <xf numFmtId="164" fontId="0" fillId="34" borderId="0" xfId="0" applyNumberFormat="1" applyFill="1" applyBorder="1" applyAlignment="1" applyProtection="1">
      <alignment/>
      <protection hidden="1"/>
    </xf>
    <xf numFmtId="164" fontId="0" fillId="37" borderId="10" xfId="0" applyNumberFormat="1" applyFill="1" applyBorder="1" applyAlignment="1" applyProtection="1">
      <alignment/>
      <protection hidden="1"/>
    </xf>
    <xf numFmtId="164" fontId="0" fillId="41" borderId="48" xfId="0" applyNumberFormat="1" applyFill="1" applyBorder="1" applyAlignment="1" applyProtection="1">
      <alignment/>
      <protection hidden="1"/>
    </xf>
    <xf numFmtId="164" fontId="0" fillId="41" borderId="49" xfId="0" applyNumberFormat="1" applyFill="1" applyBorder="1" applyAlignment="1" applyProtection="1">
      <alignment/>
      <protection hidden="1"/>
    </xf>
    <xf numFmtId="164" fontId="0" fillId="0" borderId="18" xfId="0" applyNumberFormat="1" applyBorder="1" applyAlignment="1" applyProtection="1">
      <alignment/>
      <protection hidden="1"/>
    </xf>
    <xf numFmtId="164" fontId="0" fillId="0" borderId="19" xfId="0" applyNumberFormat="1" applyBorder="1" applyAlignment="1" applyProtection="1">
      <alignment/>
      <protection hidden="1"/>
    </xf>
    <xf numFmtId="164" fontId="0" fillId="0" borderId="50" xfId="0" applyNumberFormat="1" applyBorder="1" applyAlignment="1" applyProtection="1">
      <alignment/>
      <protection hidden="1"/>
    </xf>
    <xf numFmtId="164" fontId="0" fillId="0" borderId="51" xfId="0" applyNumberFormat="1" applyBorder="1" applyAlignment="1" applyProtection="1">
      <alignment/>
      <protection hidden="1"/>
    </xf>
    <xf numFmtId="164" fontId="0" fillId="0" borderId="52" xfId="0" applyNumberFormat="1" applyBorder="1" applyAlignment="1" applyProtection="1">
      <alignment/>
      <protection hidden="1"/>
    </xf>
    <xf numFmtId="164" fontId="0" fillId="0" borderId="35" xfId="0" applyNumberFormat="1" applyBorder="1" applyAlignment="1" applyProtection="1">
      <alignment/>
      <protection hidden="1"/>
    </xf>
    <xf numFmtId="164" fontId="0" fillId="0" borderId="22" xfId="0" applyNumberFormat="1" applyBorder="1" applyAlignment="1" applyProtection="1">
      <alignment/>
      <protection hidden="1"/>
    </xf>
    <xf numFmtId="164" fontId="0" fillId="0" borderId="53" xfId="0" applyNumberFormat="1" applyBorder="1" applyAlignment="1" applyProtection="1">
      <alignment/>
      <protection hidden="1"/>
    </xf>
    <xf numFmtId="164" fontId="0" fillId="0" borderId="54" xfId="0" applyNumberFormat="1" applyBorder="1" applyAlignment="1" applyProtection="1">
      <alignment/>
      <protection hidden="1"/>
    </xf>
    <xf numFmtId="164" fontId="0" fillId="0" borderId="23" xfId="0" applyNumberFormat="1" applyBorder="1" applyAlignment="1" applyProtection="1">
      <alignment/>
      <protection hidden="1"/>
    </xf>
    <xf numFmtId="165" fontId="0" fillId="0" borderId="17" xfId="0" applyNumberFormat="1" applyBorder="1" applyAlignment="1" applyProtection="1">
      <alignment/>
      <protection hidden="1"/>
    </xf>
    <xf numFmtId="165" fontId="0" fillId="0" borderId="24" xfId="0" applyNumberFormat="1" applyBorder="1" applyAlignment="1" applyProtection="1">
      <alignment/>
      <protection hidden="1"/>
    </xf>
    <xf numFmtId="1" fontId="0" fillId="0" borderId="19" xfId="0" applyNumberFormat="1" applyBorder="1" applyAlignment="1" applyProtection="1">
      <alignment/>
      <protection hidden="1"/>
    </xf>
    <xf numFmtId="1" fontId="0" fillId="0" borderId="22" xfId="0" applyNumberFormat="1" applyBorder="1" applyAlignment="1" applyProtection="1">
      <alignment/>
      <protection hidden="1"/>
    </xf>
    <xf numFmtId="165" fontId="0" fillId="0" borderId="15" xfId="0" applyNumberFormat="1" applyBorder="1" applyAlignment="1" applyProtection="1">
      <alignment/>
      <protection hidden="1"/>
    </xf>
    <xf numFmtId="165" fontId="0" fillId="0" borderId="16" xfId="0" applyNumberFormat="1" applyBorder="1" applyAlignment="1" applyProtection="1">
      <alignment/>
      <protection hidden="1"/>
    </xf>
    <xf numFmtId="164" fontId="0" fillId="0" borderId="24" xfId="0" applyNumberFormat="1" applyBorder="1" applyAlignment="1" applyProtection="1">
      <alignment/>
      <protection hidden="1"/>
    </xf>
    <xf numFmtId="49" fontId="3" fillId="39" borderId="43" xfId="0" applyNumberFormat="1" applyFont="1" applyFill="1" applyBorder="1" applyAlignment="1" applyProtection="1">
      <alignment horizontal="center"/>
      <protection hidden="1"/>
    </xf>
    <xf numFmtId="49" fontId="3" fillId="39" borderId="11" xfId="0" applyNumberFormat="1" applyFont="1" applyFill="1" applyBorder="1" applyAlignment="1" applyProtection="1">
      <alignment horizontal="left"/>
      <protection hidden="1"/>
    </xf>
    <xf numFmtId="164" fontId="0" fillId="0" borderId="55" xfId="0" applyNumberFormat="1" applyBorder="1" applyAlignment="1" applyProtection="1">
      <alignment/>
      <protection hidden="1"/>
    </xf>
    <xf numFmtId="164" fontId="0" fillId="0" borderId="56" xfId="0" applyNumberFormat="1" applyBorder="1" applyAlignment="1" applyProtection="1">
      <alignment/>
      <protection hidden="1"/>
    </xf>
    <xf numFmtId="3" fontId="0" fillId="0" borderId="42" xfId="0" applyNumberFormat="1" applyBorder="1" applyAlignment="1" applyProtection="1">
      <alignment/>
      <protection hidden="1"/>
    </xf>
    <xf numFmtId="3" fontId="0" fillId="0" borderId="36" xfId="0" applyNumberFormat="1" applyBorder="1" applyAlignment="1" applyProtection="1">
      <alignment/>
      <protection hidden="1"/>
    </xf>
    <xf numFmtId="0" fontId="0" fillId="19" borderId="57" xfId="0" applyFill="1" applyBorder="1" applyAlignment="1" applyProtection="1">
      <alignment/>
      <protection hidden="1"/>
    </xf>
    <xf numFmtId="0" fontId="0" fillId="34" borderId="35" xfId="0" applyFill="1" applyBorder="1" applyAlignment="1" applyProtection="1">
      <alignment horizontal="left"/>
      <protection hidden="1"/>
    </xf>
    <xf numFmtId="0" fontId="0" fillId="0" borderId="35" xfId="0" applyBorder="1" applyAlignment="1" applyProtection="1">
      <alignment horizontal="left"/>
      <protection hidden="1"/>
    </xf>
    <xf numFmtId="0" fontId="84" fillId="33" borderId="10" xfId="0" applyFont="1" applyFill="1" applyBorder="1" applyAlignment="1" applyProtection="1">
      <alignment horizontal="center"/>
      <protection hidden="1"/>
    </xf>
    <xf numFmtId="0" fontId="6" fillId="0" borderId="38" xfId="0" applyNumberFormat="1" applyFont="1" applyBorder="1" applyAlignment="1" applyProtection="1">
      <alignment horizontal="center"/>
      <protection hidden="1"/>
    </xf>
    <xf numFmtId="0" fontId="6" fillId="0" borderId="11" xfId="0" applyFont="1" applyBorder="1" applyAlignment="1" applyProtection="1">
      <alignment/>
      <protection hidden="1"/>
    </xf>
    <xf numFmtId="0" fontId="6" fillId="0" borderId="12" xfId="0" applyFont="1" applyBorder="1" applyAlignment="1" applyProtection="1">
      <alignment textRotation="90" wrapText="1"/>
      <protection hidden="1"/>
    </xf>
    <xf numFmtId="0" fontId="5" fillId="13" borderId="39" xfId="0" applyFont="1" applyFill="1" applyBorder="1" applyAlignment="1" applyProtection="1">
      <alignment textRotation="90" wrapText="1"/>
      <protection hidden="1"/>
    </xf>
    <xf numFmtId="0" fontId="0" fillId="0" borderId="18" xfId="0" applyBorder="1" applyAlignment="1" applyProtection="1">
      <alignment/>
      <protection hidden="1"/>
    </xf>
    <xf numFmtId="3" fontId="0" fillId="0" borderId="19" xfId="0" applyNumberFormat="1" applyBorder="1" applyAlignment="1" applyProtection="1">
      <alignment/>
      <protection hidden="1"/>
    </xf>
    <xf numFmtId="1" fontId="0" fillId="13" borderId="58" xfId="0" applyNumberFormat="1" applyFill="1" applyBorder="1" applyAlignment="1" applyProtection="1">
      <alignment horizontal="center"/>
      <protection hidden="1"/>
    </xf>
    <xf numFmtId="3" fontId="0" fillId="0" borderId="22" xfId="0" applyNumberFormat="1" applyBorder="1" applyAlignment="1" applyProtection="1">
      <alignment/>
      <protection hidden="1"/>
    </xf>
    <xf numFmtId="1" fontId="0" fillId="13" borderId="59" xfId="0" applyNumberFormat="1" applyFill="1" applyBorder="1" applyAlignment="1" applyProtection="1">
      <alignment horizontal="center"/>
      <protection hidden="1"/>
    </xf>
    <xf numFmtId="0" fontId="0" fillId="33" borderId="20" xfId="0" applyFill="1" applyBorder="1" applyAlignment="1" applyProtection="1">
      <alignment/>
      <protection hidden="1"/>
    </xf>
    <xf numFmtId="0" fontId="3" fillId="19" borderId="21" xfId="0" applyFont="1" applyFill="1" applyBorder="1" applyAlignment="1" applyProtection="1">
      <alignment/>
      <protection hidden="1"/>
    </xf>
    <xf numFmtId="0" fontId="3" fillId="19" borderId="0" xfId="0" applyFont="1" applyFill="1" applyBorder="1" applyAlignment="1" applyProtection="1">
      <alignment/>
      <protection hidden="1"/>
    </xf>
    <xf numFmtId="0" fontId="2" fillId="19" borderId="0" xfId="0" applyFont="1" applyFill="1" applyBorder="1" applyAlignment="1" applyProtection="1">
      <alignment horizontal="center"/>
      <protection hidden="1"/>
    </xf>
    <xf numFmtId="0" fontId="0" fillId="19" borderId="0" xfId="0" applyFont="1" applyFill="1" applyBorder="1" applyAlignment="1" applyProtection="1">
      <alignment/>
      <protection hidden="1"/>
    </xf>
    <xf numFmtId="0" fontId="0" fillId="19" borderId="21" xfId="0" applyNumberFormat="1" applyFont="1" applyFill="1" applyBorder="1" applyAlignment="1" applyProtection="1">
      <alignment horizontal="center"/>
      <protection hidden="1"/>
    </xf>
    <xf numFmtId="0" fontId="3" fillId="19" borderId="60" xfId="0" applyFont="1" applyFill="1" applyBorder="1" applyAlignment="1" applyProtection="1">
      <alignment vertical="top" wrapText="1"/>
      <protection hidden="1"/>
    </xf>
    <xf numFmtId="164" fontId="0" fillId="0" borderId="17" xfId="0" applyNumberFormat="1" applyBorder="1" applyAlignment="1" applyProtection="1">
      <alignment/>
      <protection hidden="1"/>
    </xf>
    <xf numFmtId="165" fontId="0" fillId="0" borderId="19" xfId="0" applyNumberFormat="1" applyBorder="1" applyAlignment="1" applyProtection="1">
      <alignment/>
      <protection hidden="1"/>
    </xf>
    <xf numFmtId="165" fontId="0" fillId="0" borderId="22" xfId="0" applyNumberFormat="1" applyBorder="1" applyAlignment="1" applyProtection="1">
      <alignment/>
      <protection hidden="1"/>
    </xf>
    <xf numFmtId="0" fontId="0" fillId="0" borderId="35" xfId="0" applyNumberFormat="1" applyBorder="1" applyAlignment="1" applyProtection="1">
      <alignment/>
      <protection hidden="1"/>
    </xf>
    <xf numFmtId="1" fontId="0" fillId="0" borderId="41" xfId="0" applyNumberFormat="1" applyBorder="1" applyAlignment="1" applyProtection="1">
      <alignment horizontal="center"/>
      <protection hidden="1"/>
    </xf>
    <xf numFmtId="1" fontId="0" fillId="0" borderId="34" xfId="0" applyNumberFormat="1" applyBorder="1" applyAlignment="1" applyProtection="1">
      <alignment horizontal="center"/>
      <protection hidden="1"/>
    </xf>
    <xf numFmtId="0" fontId="3" fillId="33" borderId="10" xfId="0" applyFont="1" applyFill="1" applyBorder="1" applyAlignment="1" applyProtection="1">
      <alignment/>
      <protection hidden="1"/>
    </xf>
    <xf numFmtId="49" fontId="6" fillId="34" borderId="11" xfId="0" applyNumberFormat="1" applyFont="1" applyFill="1" applyBorder="1" applyAlignment="1" applyProtection="1">
      <alignment vertical="top" wrapText="1"/>
      <protection hidden="1"/>
    </xf>
    <xf numFmtId="49" fontId="86" fillId="37" borderId="38" xfId="0" applyNumberFormat="1" applyFont="1" applyFill="1" applyBorder="1" applyAlignment="1" applyProtection="1">
      <alignment horizontal="left" vertical="top" wrapText="1"/>
      <protection hidden="1"/>
    </xf>
    <xf numFmtId="49" fontId="86" fillId="37" borderId="11" xfId="0" applyNumberFormat="1" applyFont="1" applyFill="1" applyBorder="1" applyAlignment="1" applyProtection="1">
      <alignment horizontal="left" vertical="top" wrapText="1"/>
      <protection hidden="1"/>
    </xf>
    <xf numFmtId="0" fontId="10" fillId="42" borderId="0" xfId="0" applyFont="1" applyFill="1" applyBorder="1" applyAlignment="1" applyProtection="1" quotePrefix="1">
      <alignment horizontal="left" vertical="center"/>
      <protection hidden="1"/>
    </xf>
    <xf numFmtId="0" fontId="10" fillId="42" borderId="61" xfId="0" applyFont="1" applyFill="1" applyBorder="1" applyAlignment="1" applyProtection="1" quotePrefix="1">
      <alignment horizontal="left" vertical="center"/>
      <protection hidden="1"/>
    </xf>
    <xf numFmtId="0" fontId="2" fillId="23" borderId="23" xfId="0" applyFont="1" applyFill="1" applyBorder="1" applyAlignment="1" applyProtection="1">
      <alignment horizontal="left" vertical="center"/>
      <protection hidden="1"/>
    </xf>
    <xf numFmtId="0" fontId="3" fillId="34" borderId="62" xfId="0" applyFont="1" applyFill="1" applyBorder="1" applyAlignment="1" applyProtection="1">
      <alignment horizontal="center" vertical="top" wrapText="1"/>
      <protection hidden="1"/>
    </xf>
    <xf numFmtId="0" fontId="3" fillId="34" borderId="63" xfId="0" applyFont="1" applyFill="1" applyBorder="1" applyAlignment="1" applyProtection="1">
      <alignment horizontal="left" vertical="top" wrapText="1"/>
      <protection hidden="1"/>
    </xf>
    <xf numFmtId="0" fontId="3" fillId="34" borderId="64" xfId="0" applyFont="1" applyFill="1" applyBorder="1" applyAlignment="1" applyProtection="1">
      <alignment horizontal="center" vertical="top" wrapText="1"/>
      <protection hidden="1"/>
    </xf>
    <xf numFmtId="49" fontId="6" fillId="0" borderId="22" xfId="0" applyNumberFormat="1" applyFont="1" applyBorder="1" applyAlignment="1" applyProtection="1">
      <alignment horizontal="center" vertical="top" wrapText="1"/>
      <protection hidden="1"/>
    </xf>
    <xf numFmtId="49" fontId="6" fillId="0" borderId="65" xfId="0" applyNumberFormat="1" applyFont="1" applyBorder="1" applyAlignment="1" applyProtection="1">
      <alignment horizontal="center" vertical="top" wrapText="1"/>
      <protection hidden="1"/>
    </xf>
    <xf numFmtId="49" fontId="6" fillId="0" borderId="66" xfId="0" applyNumberFormat="1" applyFont="1" applyBorder="1" applyAlignment="1" applyProtection="1">
      <alignment horizontal="center" vertical="top" wrapText="1"/>
      <protection hidden="1"/>
    </xf>
    <xf numFmtId="49" fontId="6" fillId="0" borderId="67" xfId="0" applyNumberFormat="1" applyFont="1" applyBorder="1" applyAlignment="1" applyProtection="1">
      <alignment horizontal="center" vertical="top" wrapText="1"/>
      <protection hidden="1"/>
    </xf>
    <xf numFmtId="49" fontId="6" fillId="0" borderId="24" xfId="0" applyNumberFormat="1" applyFont="1" applyBorder="1" applyAlignment="1" applyProtection="1">
      <alignment horizontal="center" vertical="top" wrapText="1"/>
      <protection hidden="1"/>
    </xf>
    <xf numFmtId="49" fontId="0" fillId="0" borderId="68" xfId="0" applyNumberFormat="1" applyFont="1" applyBorder="1" applyAlignment="1" applyProtection="1">
      <alignment horizontal="center" vertical="top" wrapText="1"/>
      <protection hidden="1"/>
    </xf>
    <xf numFmtId="49" fontId="0" fillId="13" borderId="68" xfId="0" applyNumberFormat="1" applyFont="1" applyFill="1" applyBorder="1" applyAlignment="1" applyProtection="1">
      <alignment horizontal="center" vertical="top" wrapText="1"/>
      <protection hidden="1"/>
    </xf>
    <xf numFmtId="49" fontId="0" fillId="0" borderId="61" xfId="0" applyNumberFormat="1" applyFont="1" applyBorder="1" applyAlignment="1" applyProtection="1">
      <alignment horizontal="center" vertical="top" wrapText="1"/>
      <protection hidden="1"/>
    </xf>
    <xf numFmtId="49" fontId="5" fillId="34" borderId="69" xfId="0" applyNumberFormat="1" applyFont="1" applyFill="1" applyBorder="1" applyAlignment="1" applyProtection="1">
      <alignment horizontal="left" vertical="top" wrapText="1"/>
      <protection hidden="1"/>
    </xf>
    <xf numFmtId="0" fontId="5" fillId="34" borderId="69" xfId="0" applyFont="1" applyFill="1" applyBorder="1" applyAlignment="1" applyProtection="1">
      <alignment horizontal="left" vertical="top" wrapText="1"/>
      <protection hidden="1"/>
    </xf>
    <xf numFmtId="49" fontId="5" fillId="34" borderId="70" xfId="0" applyNumberFormat="1" applyFont="1" applyFill="1" applyBorder="1" applyAlignment="1" applyProtection="1">
      <alignment horizontal="left" vertical="top" wrapText="1"/>
      <protection hidden="1"/>
    </xf>
    <xf numFmtId="49" fontId="86" fillId="34" borderId="12" xfId="0" applyNumberFormat="1" applyFont="1" applyFill="1" applyBorder="1" applyAlignment="1" applyProtection="1">
      <alignment horizontal="left" vertical="top" wrapText="1"/>
      <protection hidden="1"/>
    </xf>
    <xf numFmtId="49" fontId="86" fillId="34" borderId="71" xfId="0" applyNumberFormat="1" applyFont="1" applyFill="1" applyBorder="1" applyAlignment="1" applyProtection="1">
      <alignment horizontal="left" vertical="top" wrapText="1"/>
      <protection hidden="1"/>
    </xf>
    <xf numFmtId="3" fontId="3" fillId="37" borderId="12" xfId="0" applyNumberFormat="1" applyFont="1" applyFill="1" applyBorder="1" applyAlignment="1" applyProtection="1">
      <alignment/>
      <protection hidden="1"/>
    </xf>
    <xf numFmtId="3" fontId="3" fillId="37" borderId="69" xfId="0" applyNumberFormat="1" applyFont="1" applyFill="1" applyBorder="1" applyAlignment="1" applyProtection="1">
      <alignment/>
      <protection hidden="1"/>
    </xf>
    <xf numFmtId="164" fontId="3" fillId="37" borderId="12" xfId="0" applyNumberFormat="1" applyFont="1" applyFill="1" applyBorder="1" applyAlignment="1" applyProtection="1">
      <alignment/>
      <protection hidden="1"/>
    </xf>
    <xf numFmtId="4" fontId="3" fillId="37" borderId="69" xfId="0" applyNumberFormat="1" applyFont="1" applyFill="1" applyBorder="1" applyAlignment="1" applyProtection="1">
      <alignment/>
      <protection hidden="1"/>
    </xf>
    <xf numFmtId="3" fontId="3" fillId="37" borderId="70" xfId="0" applyNumberFormat="1" applyFont="1" applyFill="1" applyBorder="1" applyAlignment="1" applyProtection="1">
      <alignment/>
      <protection hidden="1"/>
    </xf>
    <xf numFmtId="164" fontId="3" fillId="37" borderId="71" xfId="0" applyNumberFormat="1" applyFont="1" applyFill="1" applyBorder="1" applyAlignment="1" applyProtection="1">
      <alignment/>
      <protection hidden="1"/>
    </xf>
    <xf numFmtId="3" fontId="3" fillId="37" borderId="13" xfId="0" applyNumberFormat="1" applyFont="1" applyFill="1" applyBorder="1" applyAlignment="1" applyProtection="1">
      <alignment/>
      <protection hidden="1"/>
    </xf>
    <xf numFmtId="0" fontId="3" fillId="34" borderId="68" xfId="0" applyFont="1" applyFill="1" applyBorder="1" applyAlignment="1" applyProtection="1">
      <alignment/>
      <protection hidden="1"/>
    </xf>
    <xf numFmtId="0" fontId="0" fillId="34" borderId="68" xfId="0" applyFill="1" applyBorder="1" applyAlignment="1" applyProtection="1">
      <alignment/>
      <protection hidden="1"/>
    </xf>
    <xf numFmtId="0" fontId="0" fillId="34" borderId="61" xfId="0" applyFill="1" applyBorder="1" applyAlignment="1" applyProtection="1">
      <alignment/>
      <protection hidden="1"/>
    </xf>
    <xf numFmtId="0" fontId="3" fillId="37" borderId="72" xfId="0" applyFont="1" applyFill="1" applyBorder="1" applyAlignment="1" applyProtection="1">
      <alignment/>
      <protection hidden="1"/>
    </xf>
    <xf numFmtId="0" fontId="0" fillId="37" borderId="72" xfId="0" applyFill="1" applyBorder="1" applyAlignment="1" applyProtection="1">
      <alignment/>
      <protection hidden="1"/>
    </xf>
    <xf numFmtId="0" fontId="0" fillId="37" borderId="73" xfId="0" applyFill="1" applyBorder="1" applyAlignment="1" applyProtection="1">
      <alignment/>
      <protection hidden="1"/>
    </xf>
    <xf numFmtId="3" fontId="0" fillId="0" borderId="19" xfId="0" applyNumberFormat="1" applyFont="1" applyFill="1" applyBorder="1" applyAlignment="1" applyProtection="1">
      <alignment/>
      <protection hidden="1"/>
    </xf>
    <xf numFmtId="3" fontId="0" fillId="0" borderId="74" xfId="0" applyNumberFormat="1" applyFont="1" applyFill="1" applyBorder="1" applyAlignment="1" applyProtection="1">
      <alignment/>
      <protection hidden="1"/>
    </xf>
    <xf numFmtId="164" fontId="0" fillId="0" borderId="19" xfId="0" applyNumberFormat="1" applyFont="1" applyFill="1" applyBorder="1" applyAlignment="1" applyProtection="1">
      <alignment/>
      <protection hidden="1"/>
    </xf>
    <xf numFmtId="4" fontId="0" fillId="0" borderId="74" xfId="0" applyNumberFormat="1" applyFont="1" applyFill="1" applyBorder="1" applyAlignment="1" applyProtection="1">
      <alignment/>
      <protection hidden="1"/>
    </xf>
    <xf numFmtId="3" fontId="0" fillId="0" borderId="75" xfId="0" applyNumberFormat="1" applyFont="1" applyFill="1" applyBorder="1" applyAlignment="1" applyProtection="1">
      <alignment/>
      <protection hidden="1"/>
    </xf>
    <xf numFmtId="164" fontId="0" fillId="0" borderId="76" xfId="0" applyNumberFormat="1" applyFont="1" applyFill="1" applyBorder="1" applyAlignment="1" applyProtection="1">
      <alignment/>
      <protection hidden="1"/>
    </xf>
    <xf numFmtId="3" fontId="0" fillId="0" borderId="17" xfId="0" applyNumberFormat="1" applyFont="1" applyFill="1" applyBorder="1" applyAlignment="1" applyProtection="1">
      <alignment/>
      <protection hidden="1"/>
    </xf>
    <xf numFmtId="3" fontId="0" fillId="0" borderId="22" xfId="0" applyNumberFormat="1" applyFont="1" applyFill="1" applyBorder="1" applyAlignment="1" applyProtection="1">
      <alignment/>
      <protection hidden="1"/>
    </xf>
    <xf numFmtId="3" fontId="0" fillId="0" borderId="65" xfId="0" applyNumberFormat="1" applyFont="1" applyFill="1" applyBorder="1" applyAlignment="1" applyProtection="1">
      <alignment/>
      <protection hidden="1"/>
    </xf>
    <xf numFmtId="164" fontId="0" fillId="0" borderId="22" xfId="0" applyNumberFormat="1" applyFont="1" applyFill="1" applyBorder="1" applyAlignment="1" applyProtection="1">
      <alignment/>
      <protection hidden="1"/>
    </xf>
    <xf numFmtId="164" fontId="0" fillId="0" borderId="22" xfId="0" applyNumberFormat="1" applyFont="1" applyBorder="1" applyAlignment="1" applyProtection="1">
      <alignment/>
      <protection hidden="1"/>
    </xf>
    <xf numFmtId="4" fontId="0" fillId="0" borderId="65" xfId="0" applyNumberFormat="1" applyFont="1" applyFill="1" applyBorder="1" applyAlignment="1" applyProtection="1">
      <alignment/>
      <protection hidden="1"/>
    </xf>
    <xf numFmtId="3" fontId="0" fillId="0" borderId="66" xfId="0" applyNumberFormat="1" applyFont="1" applyFill="1" applyBorder="1" applyAlignment="1" applyProtection="1">
      <alignment/>
      <protection hidden="1"/>
    </xf>
    <xf numFmtId="164" fontId="0" fillId="0" borderId="67" xfId="0" applyNumberFormat="1" applyFont="1" applyFill="1" applyBorder="1" applyAlignment="1" applyProtection="1">
      <alignment/>
      <protection hidden="1"/>
    </xf>
    <xf numFmtId="3" fontId="0" fillId="0" borderId="24" xfId="0" applyNumberFormat="1" applyFont="1" applyFill="1" applyBorder="1" applyAlignment="1" applyProtection="1">
      <alignment/>
      <protection hidden="1"/>
    </xf>
    <xf numFmtId="3" fontId="0" fillId="34" borderId="22" xfId="0" applyNumberFormat="1" applyFont="1" applyFill="1" applyBorder="1" applyAlignment="1" applyProtection="1">
      <alignment/>
      <protection hidden="1"/>
    </xf>
    <xf numFmtId="3" fontId="0" fillId="34" borderId="65" xfId="0" applyNumberFormat="1" applyFont="1" applyFill="1" applyBorder="1" applyAlignment="1" applyProtection="1">
      <alignment/>
      <protection hidden="1"/>
    </xf>
    <xf numFmtId="164" fontId="0" fillId="34" borderId="22" xfId="0" applyNumberFormat="1" applyFont="1" applyFill="1" applyBorder="1" applyAlignment="1" applyProtection="1">
      <alignment/>
      <protection hidden="1"/>
    </xf>
    <xf numFmtId="4" fontId="0" fillId="34" borderId="65" xfId="0" applyNumberFormat="1" applyFont="1" applyFill="1" applyBorder="1" applyAlignment="1" applyProtection="1">
      <alignment/>
      <protection hidden="1"/>
    </xf>
    <xf numFmtId="3" fontId="0" fillId="34" borderId="66" xfId="0" applyNumberFormat="1" applyFont="1" applyFill="1" applyBorder="1" applyAlignment="1" applyProtection="1">
      <alignment/>
      <protection hidden="1"/>
    </xf>
    <xf numFmtId="164" fontId="0" fillId="34" borderId="67" xfId="0" applyNumberFormat="1" applyFont="1" applyFill="1" applyBorder="1" applyAlignment="1" applyProtection="1">
      <alignment/>
      <protection hidden="1"/>
    </xf>
    <xf numFmtId="3" fontId="0" fillId="34" borderId="24" xfId="0" applyNumberFormat="1" applyFont="1" applyFill="1" applyBorder="1" applyAlignment="1" applyProtection="1">
      <alignment/>
      <protection hidden="1"/>
    </xf>
    <xf numFmtId="3" fontId="0" fillId="0" borderId="22" xfId="0" applyNumberFormat="1" applyFont="1" applyBorder="1" applyAlignment="1" applyProtection="1">
      <alignment/>
      <protection hidden="1"/>
    </xf>
    <xf numFmtId="3" fontId="0" fillId="0" borderId="65" xfId="0" applyNumberFormat="1" applyFont="1" applyBorder="1" applyAlignment="1" applyProtection="1">
      <alignment/>
      <protection hidden="1"/>
    </xf>
    <xf numFmtId="4" fontId="0" fillId="0" borderId="65" xfId="0" applyNumberFormat="1" applyFont="1" applyBorder="1" applyAlignment="1" applyProtection="1">
      <alignment/>
      <protection hidden="1"/>
    </xf>
    <xf numFmtId="3" fontId="0" fillId="0" borderId="66" xfId="0" applyNumberFormat="1" applyFont="1" applyBorder="1" applyAlignment="1" applyProtection="1">
      <alignment/>
      <protection hidden="1"/>
    </xf>
    <xf numFmtId="164" fontId="0" fillId="0" borderId="67" xfId="0" applyNumberFormat="1" applyFont="1" applyBorder="1" applyAlignment="1" applyProtection="1">
      <alignment/>
      <protection hidden="1"/>
    </xf>
    <xf numFmtId="3" fontId="0" fillId="0" borderId="24" xfId="0" applyNumberFormat="1" applyFont="1" applyBorder="1" applyAlignment="1" applyProtection="1">
      <alignment/>
      <protection hidden="1"/>
    </xf>
    <xf numFmtId="0" fontId="3" fillId="33" borderId="77" xfId="0" applyFont="1" applyFill="1" applyBorder="1" applyAlignment="1" applyProtection="1">
      <alignment/>
      <protection hidden="1"/>
    </xf>
    <xf numFmtId="0" fontId="0" fillId="33" borderId="77" xfId="0" applyFill="1" applyBorder="1" applyAlignment="1" applyProtection="1">
      <alignment/>
      <protection hidden="1"/>
    </xf>
    <xf numFmtId="0" fontId="0" fillId="33" borderId="78" xfId="0" applyFill="1" applyBorder="1" applyAlignment="1" applyProtection="1">
      <alignment/>
      <protection hidden="1"/>
    </xf>
    <xf numFmtId="0" fontId="6" fillId="34" borderId="0" xfId="0" applyFont="1" applyFill="1" applyBorder="1" applyAlignment="1" applyProtection="1">
      <alignment wrapText="1"/>
      <protection hidden="1"/>
    </xf>
    <xf numFmtId="49" fontId="84" fillId="33" borderId="10" xfId="0" applyNumberFormat="1" applyFont="1" applyFill="1" applyBorder="1" applyAlignment="1" applyProtection="1">
      <alignment horizontal="center" vertical="center" wrapText="1"/>
      <protection hidden="1"/>
    </xf>
    <xf numFmtId="0" fontId="11" fillId="0" borderId="0" xfId="0" applyFont="1" applyAlignment="1">
      <alignment/>
    </xf>
    <xf numFmtId="0" fontId="14" fillId="37" borderId="0" xfId="0" applyFont="1" applyFill="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34" borderId="0" xfId="0" applyFont="1" applyFill="1" applyAlignment="1">
      <alignment horizontal="left" vertical="center"/>
    </xf>
    <xf numFmtId="0" fontId="20" fillId="0" borderId="0" xfId="0" applyFont="1" applyBorder="1" applyAlignment="1" applyProtection="1">
      <alignment/>
      <protection hidden="1"/>
    </xf>
    <xf numFmtId="0" fontId="17" fillId="0" borderId="79" xfId="0" applyFont="1" applyBorder="1" applyAlignment="1" applyProtection="1">
      <alignment horizontal="center"/>
      <protection hidden="1"/>
    </xf>
    <xf numFmtId="0" fontId="17" fillId="0" borderId="79" xfId="0" applyFont="1" applyBorder="1" applyAlignment="1" applyProtection="1">
      <alignment horizontal="center" wrapText="1"/>
      <protection hidden="1"/>
    </xf>
    <xf numFmtId="0" fontId="17" fillId="0" borderId="79" xfId="0" applyFont="1" applyBorder="1" applyAlignment="1" applyProtection="1">
      <alignment/>
      <protection hidden="1"/>
    </xf>
    <xf numFmtId="0" fontId="21" fillId="0" borderId="79" xfId="0" applyFont="1" applyBorder="1" applyAlignment="1" applyProtection="1">
      <alignment horizontal="center"/>
      <protection hidden="1"/>
    </xf>
    <xf numFmtId="0" fontId="14" fillId="0" borderId="0" xfId="0" applyNumberFormat="1" applyFont="1" applyAlignment="1">
      <alignment horizontal="left" vertical="center"/>
    </xf>
    <xf numFmtId="0" fontId="17" fillId="0" borderId="79" xfId="0" applyFont="1" applyBorder="1" applyAlignment="1" applyProtection="1">
      <alignment vertical="top" wrapText="1"/>
      <protection hidden="1"/>
    </xf>
    <xf numFmtId="0" fontId="17" fillId="0" borderId="79" xfId="0" applyFont="1" applyBorder="1" applyAlignment="1" applyProtection="1">
      <alignment horizontal="center" vertical="top" wrapText="1"/>
      <protection hidden="1"/>
    </xf>
    <xf numFmtId="16" fontId="14" fillId="0" borderId="0" xfId="0" applyNumberFormat="1" applyFont="1" applyAlignment="1">
      <alignment horizontal="left" vertical="center"/>
    </xf>
    <xf numFmtId="0" fontId="19" fillId="0" borderId="0" xfId="0" applyFont="1" applyAlignment="1">
      <alignment/>
    </xf>
    <xf numFmtId="0" fontId="21" fillId="0" borderId="0" xfId="0" applyFont="1" applyAlignment="1">
      <alignment horizontal="left" vertical="center"/>
    </xf>
    <xf numFmtId="0" fontId="13" fillId="0" borderId="0" xfId="0" applyFont="1" applyAlignment="1">
      <alignment/>
    </xf>
    <xf numFmtId="0" fontId="17" fillId="0" borderId="79" xfId="0" applyFont="1" applyBorder="1" applyAlignment="1" applyProtection="1">
      <alignment wrapText="1"/>
      <protection hidden="1"/>
    </xf>
    <xf numFmtId="0" fontId="21" fillId="0" borderId="79" xfId="0" applyFont="1" applyBorder="1" applyAlignment="1" applyProtection="1">
      <alignment horizontal="center" vertical="top" wrapText="1"/>
      <protection hidden="1"/>
    </xf>
    <xf numFmtId="0" fontId="14" fillId="34" borderId="0" xfId="0" applyFont="1" applyFill="1" applyBorder="1" applyAlignment="1">
      <alignment horizontal="left" vertical="center"/>
    </xf>
    <xf numFmtId="0" fontId="18" fillId="43" borderId="80" xfId="0" applyFont="1" applyFill="1" applyBorder="1" applyAlignment="1" applyProtection="1">
      <alignment horizontal="left"/>
      <protection hidden="1"/>
    </xf>
    <xf numFmtId="0" fontId="14" fillId="43" borderId="10" xfId="0" applyFont="1" applyFill="1" applyBorder="1" applyAlignment="1" applyProtection="1">
      <alignment horizontal="left"/>
      <protection hidden="1"/>
    </xf>
    <xf numFmtId="0" fontId="27" fillId="43" borderId="10" xfId="0" applyFont="1" applyFill="1" applyBorder="1" applyAlignment="1" applyProtection="1">
      <alignment horizontal="right"/>
      <protection hidden="1"/>
    </xf>
    <xf numFmtId="0" fontId="14" fillId="44" borderId="81" xfId="0" applyFont="1" applyFill="1" applyBorder="1" applyAlignment="1" applyProtection="1">
      <alignment/>
      <protection hidden="1"/>
    </xf>
    <xf numFmtId="0" fontId="14" fillId="45" borderId="80" xfId="0" applyFont="1" applyFill="1" applyBorder="1" applyAlignment="1" applyProtection="1">
      <alignment/>
      <protection hidden="1"/>
    </xf>
    <xf numFmtId="0" fontId="19" fillId="45" borderId="82" xfId="0" applyFont="1" applyFill="1" applyBorder="1" applyAlignment="1" applyProtection="1">
      <alignment/>
      <protection hidden="1"/>
    </xf>
    <xf numFmtId="0" fontId="19" fillId="45" borderId="81" xfId="0" applyFont="1" applyFill="1" applyBorder="1" applyAlignment="1" applyProtection="1">
      <alignment/>
      <protection hidden="1"/>
    </xf>
    <xf numFmtId="0" fontId="14" fillId="43" borderId="80" xfId="0" applyFont="1" applyFill="1" applyBorder="1" applyAlignment="1" applyProtection="1">
      <alignment/>
      <protection hidden="1"/>
    </xf>
    <xf numFmtId="0" fontId="19" fillId="43" borderId="82" xfId="0" applyFont="1" applyFill="1" applyBorder="1" applyAlignment="1">
      <alignment/>
    </xf>
    <xf numFmtId="0" fontId="19" fillId="43" borderId="82" xfId="0" applyFont="1" applyFill="1" applyBorder="1" applyAlignment="1">
      <alignment/>
    </xf>
    <xf numFmtId="0" fontId="18" fillId="43" borderId="82" xfId="0" applyFont="1" applyFill="1" applyBorder="1" applyAlignment="1" applyProtection="1">
      <alignment/>
      <protection hidden="1"/>
    </xf>
    <xf numFmtId="0" fontId="14" fillId="45" borderId="40" xfId="0" applyFont="1" applyFill="1" applyBorder="1" applyAlignment="1" applyProtection="1">
      <alignment/>
      <protection hidden="1"/>
    </xf>
    <xf numFmtId="0" fontId="19" fillId="45" borderId="10" xfId="0" applyFont="1" applyFill="1" applyBorder="1" applyAlignment="1" applyProtection="1">
      <alignment/>
      <protection hidden="1"/>
    </xf>
    <xf numFmtId="0" fontId="19" fillId="45" borderId="20" xfId="0" applyFont="1" applyFill="1" applyBorder="1" applyAlignment="1" applyProtection="1">
      <alignment/>
      <protection hidden="1"/>
    </xf>
    <xf numFmtId="0" fontId="14" fillId="43" borderId="10" xfId="0" applyFont="1" applyFill="1" applyBorder="1" applyAlignment="1" applyProtection="1">
      <alignment/>
      <protection hidden="1"/>
    </xf>
    <xf numFmtId="0" fontId="18" fillId="43" borderId="10" xfId="0" applyFont="1" applyFill="1" applyBorder="1" applyAlignment="1" applyProtection="1">
      <alignment/>
      <protection hidden="1"/>
    </xf>
    <xf numFmtId="0" fontId="19" fillId="43" borderId="10" xfId="0" applyFont="1" applyFill="1" applyBorder="1" applyAlignment="1" applyProtection="1">
      <alignment/>
      <protection hidden="1"/>
    </xf>
    <xf numFmtId="0" fontId="20" fillId="45" borderId="10" xfId="0" applyFont="1" applyFill="1" applyBorder="1" applyAlignment="1" applyProtection="1">
      <alignment/>
      <protection hidden="1"/>
    </xf>
    <xf numFmtId="0" fontId="20" fillId="45" borderId="20" xfId="0" applyFont="1" applyFill="1" applyBorder="1" applyAlignment="1" applyProtection="1">
      <alignment/>
      <protection hidden="1"/>
    </xf>
    <xf numFmtId="0" fontId="14" fillId="45" borderId="10" xfId="0" applyFont="1" applyFill="1" applyBorder="1" applyAlignment="1" applyProtection="1">
      <alignment/>
      <protection hidden="1"/>
    </xf>
    <xf numFmtId="0" fontId="19" fillId="0" borderId="0" xfId="0" applyFont="1" applyBorder="1" applyAlignment="1">
      <alignment/>
    </xf>
    <xf numFmtId="0" fontId="19" fillId="43" borderId="83" xfId="0" applyFont="1" applyFill="1" applyBorder="1" applyAlignment="1" applyProtection="1">
      <alignment horizontal="center"/>
      <protection hidden="1"/>
    </xf>
    <xf numFmtId="0" fontId="28" fillId="43" borderId="30" xfId="0" applyFont="1" applyFill="1" applyBorder="1" applyAlignment="1" applyProtection="1">
      <alignment/>
      <protection hidden="1"/>
    </xf>
    <xf numFmtId="0" fontId="20" fillId="43" borderId="30" xfId="0" applyFont="1" applyFill="1" applyBorder="1" applyAlignment="1" applyProtection="1">
      <alignment/>
      <protection hidden="1"/>
    </xf>
    <xf numFmtId="0" fontId="14" fillId="44" borderId="33" xfId="0" applyFont="1" applyFill="1" applyBorder="1" applyAlignment="1" applyProtection="1">
      <alignment/>
      <protection hidden="1"/>
    </xf>
    <xf numFmtId="0" fontId="29" fillId="45" borderId="37" xfId="0" applyFont="1" applyFill="1" applyBorder="1" applyAlignment="1" applyProtection="1">
      <alignment wrapText="1"/>
      <protection hidden="1"/>
    </xf>
    <xf numFmtId="0" fontId="19" fillId="45" borderId="83" xfId="0" applyFont="1" applyFill="1" applyBorder="1" applyAlignment="1" applyProtection="1">
      <alignment/>
      <protection hidden="1"/>
    </xf>
    <xf numFmtId="0" fontId="19" fillId="45" borderId="30" xfId="0" applyFont="1" applyFill="1" applyBorder="1" applyAlignment="1" applyProtection="1">
      <alignment/>
      <protection hidden="1"/>
    </xf>
    <xf numFmtId="0" fontId="19" fillId="45" borderId="33" xfId="0" applyFont="1" applyFill="1" applyBorder="1" applyAlignment="1" applyProtection="1">
      <alignment horizontal="center"/>
      <protection hidden="1"/>
    </xf>
    <xf numFmtId="0" fontId="19" fillId="43" borderId="30" xfId="0" applyFont="1" applyFill="1" applyBorder="1" applyAlignment="1" applyProtection="1">
      <alignment/>
      <protection hidden="1"/>
    </xf>
    <xf numFmtId="0" fontId="19" fillId="43" borderId="30" xfId="0" applyFont="1" applyFill="1" applyBorder="1" applyAlignment="1" applyProtection="1">
      <alignment horizontal="center"/>
      <protection hidden="1"/>
    </xf>
    <xf numFmtId="0" fontId="19" fillId="43" borderId="83" xfId="0" applyFont="1" applyFill="1" applyBorder="1" applyAlignment="1" applyProtection="1">
      <alignment/>
      <protection hidden="1"/>
    </xf>
    <xf numFmtId="0" fontId="19" fillId="43" borderId="33" xfId="0" applyFont="1" applyFill="1" applyBorder="1" applyAlignment="1" applyProtection="1">
      <alignment horizontal="center"/>
      <protection hidden="1"/>
    </xf>
    <xf numFmtId="0" fontId="19" fillId="43" borderId="21" xfId="0" applyFont="1" applyFill="1" applyBorder="1" applyAlignment="1" applyProtection="1">
      <alignment horizontal="center"/>
      <protection hidden="1"/>
    </xf>
    <xf numFmtId="0" fontId="28" fillId="43" borderId="0" xfId="0" applyFont="1" applyFill="1" applyBorder="1" applyAlignment="1" applyProtection="1">
      <alignment/>
      <protection hidden="1"/>
    </xf>
    <xf numFmtId="0" fontId="20" fillId="43" borderId="0" xfId="0" applyFont="1" applyFill="1" applyBorder="1" applyAlignment="1" applyProtection="1">
      <alignment/>
      <protection hidden="1"/>
    </xf>
    <xf numFmtId="0" fontId="14" fillId="44" borderId="37" xfId="0" applyFont="1" applyFill="1" applyBorder="1" applyAlignment="1" applyProtection="1">
      <alignment/>
      <protection hidden="1"/>
    </xf>
    <xf numFmtId="0" fontId="30" fillId="34" borderId="84" xfId="0" applyNumberFormat="1" applyFont="1" applyFill="1" applyBorder="1" applyAlignment="1" applyProtection="1">
      <alignment horizontal="center" vertical="center" wrapText="1"/>
      <protection hidden="1"/>
    </xf>
    <xf numFmtId="0" fontId="30" fillId="34" borderId="85" xfId="0" applyNumberFormat="1" applyFont="1" applyFill="1" applyBorder="1" applyAlignment="1" applyProtection="1">
      <alignment horizontal="center" vertical="center" wrapText="1"/>
      <protection hidden="1"/>
    </xf>
    <xf numFmtId="0" fontId="30" fillId="34" borderId="86" xfId="0" applyNumberFormat="1" applyFont="1" applyFill="1" applyBorder="1" applyAlignment="1" applyProtection="1">
      <alignment horizontal="center" vertical="center" wrapText="1"/>
      <protection hidden="1"/>
    </xf>
    <xf numFmtId="0" fontId="29" fillId="45" borderId="87" xfId="0" applyFont="1" applyFill="1" applyBorder="1" applyAlignment="1" applyProtection="1">
      <alignment horizontal="center"/>
      <protection hidden="1"/>
    </xf>
    <xf numFmtId="0" fontId="29" fillId="45" borderId="10" xfId="0" applyFont="1" applyFill="1" applyBorder="1" applyAlignment="1" applyProtection="1">
      <alignment horizontal="center" wrapText="1"/>
      <protection hidden="1"/>
    </xf>
    <xf numFmtId="0" fontId="29" fillId="45" borderId="87" xfId="0" applyFont="1" applyFill="1" applyBorder="1" applyAlignment="1" applyProtection="1">
      <alignment horizontal="center" wrapText="1"/>
      <protection hidden="1"/>
    </xf>
    <xf numFmtId="0" fontId="29" fillId="45" borderId="87" xfId="0" applyFont="1" applyFill="1" applyBorder="1" applyAlignment="1" applyProtection="1">
      <alignment wrapText="1"/>
      <protection hidden="1"/>
    </xf>
    <xf numFmtId="0" fontId="29" fillId="45" borderId="88" xfId="0" applyFont="1" applyFill="1" applyBorder="1" applyAlignment="1" applyProtection="1">
      <alignment horizontal="center" wrapText="1"/>
      <protection hidden="1"/>
    </xf>
    <xf numFmtId="0" fontId="29" fillId="33" borderId="40" xfId="0" applyFont="1" applyFill="1" applyBorder="1" applyAlignment="1" applyProtection="1">
      <alignment horizontal="center"/>
      <protection hidden="1"/>
    </xf>
    <xf numFmtId="0" fontId="29" fillId="45" borderId="89" xfId="0" applyFont="1" applyFill="1" applyBorder="1" applyAlignment="1" applyProtection="1">
      <alignment horizontal="center" wrapText="1"/>
      <protection hidden="1"/>
    </xf>
    <xf numFmtId="0" fontId="19" fillId="0" borderId="87" xfId="0" applyFont="1" applyBorder="1" applyAlignment="1">
      <alignment/>
    </xf>
    <xf numFmtId="0" fontId="19" fillId="0" borderId="89" xfId="0" applyFont="1" applyBorder="1" applyAlignment="1">
      <alignment/>
    </xf>
    <xf numFmtId="0" fontId="19" fillId="0" borderId="88" xfId="0" applyFont="1" applyBorder="1" applyAlignment="1">
      <alignment/>
    </xf>
    <xf numFmtId="0" fontId="29" fillId="34" borderId="88" xfId="0" applyFont="1" applyFill="1" applyBorder="1" applyAlignment="1" applyProtection="1">
      <alignment horizontal="center" wrapText="1"/>
      <protection hidden="1"/>
    </xf>
    <xf numFmtId="0" fontId="29" fillId="0" borderId="87" xfId="0" applyFont="1" applyBorder="1" applyAlignment="1" applyProtection="1">
      <alignment horizontal="center" wrapText="1"/>
      <protection hidden="1"/>
    </xf>
    <xf numFmtId="0" fontId="29" fillId="45" borderId="40" xfId="0" applyFont="1" applyFill="1" applyBorder="1" applyAlignment="1" applyProtection="1">
      <alignment horizontal="center" wrapText="1"/>
      <protection hidden="1"/>
    </xf>
    <xf numFmtId="0" fontId="29" fillId="0" borderId="90" xfId="0" applyFont="1" applyBorder="1" applyAlignment="1" applyProtection="1">
      <alignment horizontal="center" wrapText="1"/>
      <protection hidden="1"/>
    </xf>
    <xf numFmtId="0" fontId="19" fillId="43" borderId="43" xfId="0" applyFont="1" applyFill="1" applyBorder="1" applyAlignment="1" applyProtection="1">
      <alignment horizontal="center" vertical="top"/>
      <protection hidden="1"/>
    </xf>
    <xf numFmtId="0" fontId="18" fillId="43" borderId="44" xfId="0" applyFont="1" applyFill="1" applyBorder="1" applyAlignment="1" applyProtection="1">
      <alignment/>
      <protection hidden="1"/>
    </xf>
    <xf numFmtId="0" fontId="28" fillId="43" borderId="44" xfId="0" applyFont="1" applyFill="1" applyBorder="1" applyAlignment="1" applyProtection="1">
      <alignment horizontal="center"/>
      <protection hidden="1"/>
    </xf>
    <xf numFmtId="0" fontId="18" fillId="44" borderId="45" xfId="0" applyFont="1" applyFill="1" applyBorder="1" applyAlignment="1" applyProtection="1">
      <alignment vertical="top"/>
      <protection hidden="1"/>
    </xf>
    <xf numFmtId="0" fontId="29" fillId="33" borderId="84" xfId="0" applyFont="1" applyFill="1" applyBorder="1" applyAlignment="1" applyProtection="1">
      <alignment horizontal="left" vertical="top" wrapText="1"/>
      <protection hidden="1"/>
    </xf>
    <xf numFmtId="0" fontId="29" fillId="33" borderId="91" xfId="0" applyFont="1" applyFill="1" applyBorder="1" applyAlignment="1" applyProtection="1">
      <alignment horizontal="left" vertical="top" wrapText="1"/>
      <protection hidden="1"/>
    </xf>
    <xf numFmtId="0" fontId="29" fillId="45" borderId="85" xfId="0" applyFont="1" applyFill="1" applyBorder="1" applyAlignment="1">
      <alignment horizontal="left" vertical="top" wrapText="1"/>
    </xf>
    <xf numFmtId="0" fontId="30" fillId="45" borderId="92" xfId="0" applyFont="1" applyFill="1" applyBorder="1" applyAlignment="1" applyProtection="1">
      <alignment horizontal="left" wrapText="1"/>
      <protection hidden="1"/>
    </xf>
    <xf numFmtId="0" fontId="29" fillId="33" borderId="85" xfId="0" applyFont="1" applyFill="1" applyBorder="1" applyAlignment="1" applyProtection="1">
      <alignment horizontal="left" vertical="top" wrapText="1"/>
      <protection hidden="1"/>
    </xf>
    <xf numFmtId="0" fontId="29" fillId="0" borderId="85" xfId="0" applyFont="1" applyBorder="1" applyAlignment="1">
      <alignment horizontal="left" vertical="top" wrapText="1"/>
    </xf>
    <xf numFmtId="0" fontId="29" fillId="0" borderId="91" xfId="0" applyFont="1" applyBorder="1" applyAlignment="1">
      <alignment horizontal="left" vertical="top" wrapText="1"/>
    </xf>
    <xf numFmtId="0" fontId="29" fillId="0" borderId="84" xfId="0" applyFont="1" applyBorder="1" applyAlignment="1">
      <alignment horizontal="left" vertical="top" wrapText="1"/>
    </xf>
    <xf numFmtId="0" fontId="30" fillId="45" borderId="93" xfId="0" applyFont="1" applyFill="1" applyBorder="1" applyAlignment="1" applyProtection="1">
      <alignment horizontal="left" wrapText="1"/>
      <protection hidden="1"/>
    </xf>
    <xf numFmtId="0" fontId="31" fillId="33" borderId="94" xfId="0" applyFont="1" applyFill="1" applyBorder="1" applyAlignment="1" applyProtection="1">
      <alignment horizontal="left" vertical="top" wrapText="1"/>
      <protection hidden="1"/>
    </xf>
    <xf numFmtId="0" fontId="29" fillId="45" borderId="85" xfId="0" applyFont="1" applyFill="1" applyBorder="1" applyAlignment="1" applyProtection="1">
      <alignment horizontal="left" vertical="top" wrapText="1"/>
      <protection hidden="1"/>
    </xf>
    <xf numFmtId="0" fontId="29" fillId="33" borderId="95" xfId="0" applyFont="1" applyFill="1" applyBorder="1" applyAlignment="1" applyProtection="1">
      <alignment horizontal="left" vertical="top" wrapText="1"/>
      <protection hidden="1"/>
    </xf>
    <xf numFmtId="0" fontId="31" fillId="33" borderId="84" xfId="0" applyFont="1" applyFill="1" applyBorder="1" applyAlignment="1" applyProtection="1">
      <alignment horizontal="left" vertical="top" wrapText="1"/>
      <protection hidden="1"/>
    </xf>
    <xf numFmtId="0" fontId="19" fillId="43" borderId="40" xfId="0" applyFont="1" applyFill="1" applyBorder="1" applyAlignment="1" applyProtection="1">
      <alignment horizontal="center"/>
      <protection hidden="1"/>
    </xf>
    <xf numFmtId="0" fontId="19" fillId="43" borderId="82" xfId="0" applyFont="1" applyFill="1" applyBorder="1" applyAlignment="1" applyProtection="1">
      <alignment/>
      <protection hidden="1"/>
    </xf>
    <xf numFmtId="0" fontId="14" fillId="43" borderId="10" xfId="0" applyFont="1" applyFill="1" applyBorder="1" applyAlignment="1" applyProtection="1">
      <alignment horizontal="center"/>
      <protection hidden="1"/>
    </xf>
    <xf numFmtId="0" fontId="18" fillId="44" borderId="20" xfId="0" applyFont="1" applyFill="1" applyBorder="1" applyAlignment="1" applyProtection="1">
      <alignment/>
      <protection hidden="1"/>
    </xf>
    <xf numFmtId="0" fontId="18" fillId="43" borderId="40" xfId="0" applyFont="1" applyFill="1" applyBorder="1" applyAlignment="1" applyProtection="1">
      <alignment horizontal="center"/>
      <protection hidden="1"/>
    </xf>
    <xf numFmtId="0" fontId="30" fillId="43" borderId="82" xfId="0" applyFont="1" applyFill="1" applyBorder="1" applyAlignment="1" applyProtection="1">
      <alignment horizontal="right"/>
      <protection hidden="1"/>
    </xf>
    <xf numFmtId="0" fontId="14" fillId="43" borderId="81" xfId="0" applyFont="1" applyFill="1" applyBorder="1" applyAlignment="1" applyProtection="1">
      <alignment horizontal="center"/>
      <protection hidden="1"/>
    </xf>
    <xf numFmtId="0" fontId="14" fillId="43" borderId="21" xfId="0" applyFont="1" applyFill="1" applyBorder="1" applyAlignment="1" applyProtection="1">
      <alignment horizontal="center"/>
      <protection hidden="1"/>
    </xf>
    <xf numFmtId="0" fontId="18" fillId="43" borderId="0" xfId="0" applyFont="1" applyFill="1" applyBorder="1" applyAlignment="1" applyProtection="1">
      <alignment horizontal="left"/>
      <protection hidden="1"/>
    </xf>
    <xf numFmtId="0" fontId="19" fillId="43" borderId="0" xfId="0" applyFont="1" applyFill="1" applyBorder="1" applyAlignment="1">
      <alignment/>
    </xf>
    <xf numFmtId="0" fontId="19" fillId="43" borderId="96" xfId="0" applyFont="1" applyFill="1" applyBorder="1" applyAlignment="1">
      <alignment/>
    </xf>
    <xf numFmtId="0" fontId="30" fillId="43" borderId="97" xfId="0" applyFont="1" applyFill="1" applyBorder="1" applyAlignment="1" applyProtection="1">
      <alignment horizontal="right"/>
      <protection hidden="1"/>
    </xf>
    <xf numFmtId="0" fontId="14" fillId="43" borderId="40" xfId="0" applyFont="1" applyFill="1" applyBorder="1" applyAlignment="1" applyProtection="1">
      <alignment horizontal="center"/>
      <protection hidden="1"/>
    </xf>
    <xf numFmtId="0" fontId="18" fillId="43" borderId="10" xfId="0" applyFont="1" applyFill="1" applyBorder="1" applyAlignment="1" applyProtection="1">
      <alignment horizontal="left"/>
      <protection hidden="1"/>
    </xf>
    <xf numFmtId="0" fontId="19" fillId="46" borderId="21" xfId="0" applyFont="1" applyFill="1" applyBorder="1" applyAlignment="1">
      <alignment/>
    </xf>
    <xf numFmtId="0" fontId="30" fillId="43" borderId="10" xfId="0" applyFont="1" applyFill="1" applyBorder="1" applyAlignment="1" applyProtection="1">
      <alignment horizontal="right"/>
      <protection hidden="1"/>
    </xf>
    <xf numFmtId="0" fontId="18" fillId="43" borderId="40" xfId="0" applyFont="1" applyFill="1" applyBorder="1" applyAlignment="1" applyProtection="1">
      <alignment horizontal="left"/>
      <protection hidden="1"/>
    </xf>
    <xf numFmtId="0" fontId="19" fillId="43" borderId="10" xfId="0" applyFont="1" applyFill="1" applyBorder="1" applyAlignment="1" applyProtection="1">
      <alignment horizontal="left"/>
      <protection hidden="1"/>
    </xf>
    <xf numFmtId="0" fontId="30" fillId="43" borderId="80" xfId="0" applyFont="1" applyFill="1" applyBorder="1" applyAlignment="1" applyProtection="1">
      <alignment horizontal="right"/>
      <protection hidden="1"/>
    </xf>
    <xf numFmtId="0" fontId="19" fillId="43" borderId="0" xfId="0" applyFont="1" applyFill="1" applyBorder="1" applyAlignment="1" applyProtection="1">
      <alignment/>
      <protection hidden="1"/>
    </xf>
    <xf numFmtId="0" fontId="18" fillId="44" borderId="37" xfId="0" applyFont="1" applyFill="1" applyBorder="1" applyAlignment="1" applyProtection="1">
      <alignment/>
      <protection hidden="1"/>
    </xf>
    <xf numFmtId="0" fontId="19" fillId="43" borderId="21" xfId="0" applyFont="1" applyFill="1" applyBorder="1" applyAlignment="1" applyProtection="1">
      <alignment/>
      <protection hidden="1"/>
    </xf>
    <xf numFmtId="0" fontId="18" fillId="43" borderId="30" xfId="0" applyFont="1" applyFill="1" applyBorder="1" applyAlignment="1" applyProtection="1">
      <alignment horizontal="right"/>
      <protection hidden="1"/>
    </xf>
    <xf numFmtId="165" fontId="18" fillId="43" borderId="33" xfId="0" applyNumberFormat="1" applyFont="1" applyFill="1" applyBorder="1" applyAlignment="1" applyProtection="1">
      <alignment horizontal="center"/>
      <protection hidden="1"/>
    </xf>
    <xf numFmtId="165" fontId="18" fillId="43" borderId="98" xfId="0" applyNumberFormat="1" applyFont="1" applyFill="1" applyBorder="1" applyAlignment="1" applyProtection="1">
      <alignment horizontal="center"/>
      <protection hidden="1"/>
    </xf>
    <xf numFmtId="0" fontId="19" fillId="43" borderId="99" xfId="0" applyFont="1" applyFill="1" applyBorder="1" applyAlignment="1" applyProtection="1">
      <alignment/>
      <protection hidden="1"/>
    </xf>
    <xf numFmtId="0" fontId="19" fillId="43" borderId="99" xfId="0" applyFont="1" applyFill="1" applyBorder="1" applyAlignment="1">
      <alignment/>
    </xf>
    <xf numFmtId="165" fontId="18" fillId="43" borderId="21" xfId="0" applyNumberFormat="1" applyFont="1" applyFill="1" applyBorder="1" applyAlignment="1" applyProtection="1">
      <alignment horizontal="center"/>
      <protection hidden="1"/>
    </xf>
    <xf numFmtId="0" fontId="18" fillId="43" borderId="0" xfId="0" applyFont="1" applyFill="1" applyBorder="1" applyAlignment="1" applyProtection="1">
      <alignment horizontal="right"/>
      <protection hidden="1"/>
    </xf>
    <xf numFmtId="0" fontId="18" fillId="43" borderId="100" xfId="0" applyFont="1" applyFill="1" applyBorder="1" applyAlignment="1" applyProtection="1">
      <alignment horizontal="right"/>
      <protection hidden="1"/>
    </xf>
    <xf numFmtId="0" fontId="29" fillId="0" borderId="101" xfId="0" applyFont="1" applyBorder="1" applyAlignment="1" applyProtection="1">
      <alignment horizontal="center" vertical="center"/>
      <protection hidden="1"/>
    </xf>
    <xf numFmtId="0" fontId="29" fillId="0" borderId="102" xfId="0" applyFont="1" applyBorder="1" applyAlignment="1" applyProtection="1">
      <alignment vertical="center"/>
      <protection hidden="1"/>
    </xf>
    <xf numFmtId="0" fontId="31" fillId="0" borderId="102" xfId="0" applyFont="1" applyBorder="1" applyAlignment="1" applyProtection="1">
      <alignment horizontal="center" vertical="center" textRotation="90" wrapText="1"/>
      <protection hidden="1"/>
    </xf>
    <xf numFmtId="0" fontId="30" fillId="44" borderId="103" xfId="0" applyFont="1" applyFill="1" applyBorder="1" applyAlignment="1" applyProtection="1">
      <alignment horizontal="center" vertical="center" textRotation="90" wrapText="1"/>
      <protection hidden="1"/>
    </xf>
    <xf numFmtId="0" fontId="29" fillId="33" borderId="104" xfId="0" applyFont="1" applyFill="1" applyBorder="1" applyAlignment="1" applyProtection="1">
      <alignment horizontal="left" vertical="center" wrapText="1"/>
      <protection hidden="1"/>
    </xf>
    <xf numFmtId="0" fontId="29" fillId="33" borderId="102" xfId="0" applyFont="1" applyFill="1" applyBorder="1" applyAlignment="1" applyProtection="1">
      <alignment horizontal="left" vertical="center" wrapText="1"/>
      <protection hidden="1"/>
    </xf>
    <xf numFmtId="0" fontId="29" fillId="45" borderId="105" xfId="0" applyFont="1" applyFill="1" applyBorder="1" applyAlignment="1">
      <alignment horizontal="left" vertical="center" wrapText="1"/>
    </xf>
    <xf numFmtId="0" fontId="29" fillId="45" borderId="102" xfId="0" applyFont="1" applyFill="1" applyBorder="1" applyAlignment="1" applyProtection="1">
      <alignment horizontal="left" vertical="center" wrapText="1"/>
      <protection hidden="1"/>
    </xf>
    <xf numFmtId="0" fontId="29" fillId="33" borderId="105" xfId="0" applyFont="1" applyFill="1" applyBorder="1" applyAlignment="1" applyProtection="1">
      <alignment horizontal="left" vertical="center" wrapText="1"/>
      <protection hidden="1"/>
    </xf>
    <xf numFmtId="0" fontId="29" fillId="0" borderId="105" xfId="0" applyFont="1" applyBorder="1" applyAlignment="1" applyProtection="1">
      <alignment horizontal="left" vertical="center" wrapText="1"/>
      <protection hidden="1"/>
    </xf>
    <xf numFmtId="0" fontId="30" fillId="33" borderId="104" xfId="0" applyFont="1" applyFill="1" applyBorder="1" applyAlignment="1" applyProtection="1">
      <alignment horizontal="left" vertical="center" wrapText="1"/>
      <protection hidden="1"/>
    </xf>
    <xf numFmtId="0" fontId="29" fillId="34" borderId="105" xfId="0" applyFont="1" applyFill="1" applyBorder="1" applyAlignment="1" applyProtection="1">
      <alignment horizontal="left" vertical="center" wrapText="1"/>
      <protection hidden="1"/>
    </xf>
    <xf numFmtId="0" fontId="29" fillId="0" borderId="104" xfId="0" applyFont="1" applyBorder="1" applyAlignment="1" applyProtection="1">
      <alignment horizontal="left" vertical="center" wrapText="1"/>
      <protection hidden="1"/>
    </xf>
    <xf numFmtId="0" fontId="31" fillId="45" borderId="106" xfId="0" applyFont="1" applyFill="1" applyBorder="1" applyAlignment="1" applyProtection="1">
      <alignment horizontal="left" vertical="center" wrapText="1"/>
      <protection hidden="1"/>
    </xf>
    <xf numFmtId="0" fontId="29" fillId="33" borderId="107" xfId="0" applyFont="1" applyFill="1" applyBorder="1" applyAlignment="1" applyProtection="1">
      <alignment horizontal="left" vertical="center" wrapText="1"/>
      <protection hidden="1"/>
    </xf>
    <xf numFmtId="0" fontId="29" fillId="0" borderId="108" xfId="0" applyFont="1" applyBorder="1" applyAlignment="1" applyProtection="1">
      <alignment horizontal="left" vertical="center" wrapText="1"/>
      <protection hidden="1"/>
    </xf>
    <xf numFmtId="0" fontId="29" fillId="45" borderId="106" xfId="0" applyFont="1" applyFill="1" applyBorder="1" applyAlignment="1" applyProtection="1">
      <alignment horizontal="left" vertical="center" wrapText="1"/>
      <protection hidden="1"/>
    </xf>
    <xf numFmtId="0" fontId="19" fillId="0" borderId="0" xfId="0" applyFont="1" applyAlignment="1">
      <alignment vertical="center"/>
    </xf>
    <xf numFmtId="0" fontId="19" fillId="0" borderId="34" xfId="0" applyFont="1" applyBorder="1" applyAlignment="1" applyProtection="1">
      <alignment horizontal="center"/>
      <protection hidden="1"/>
    </xf>
    <xf numFmtId="0" fontId="19" fillId="0" borderId="17" xfId="0" applyFont="1" applyBorder="1" applyAlignment="1" applyProtection="1">
      <alignment horizontal="left"/>
      <protection hidden="1"/>
    </xf>
    <xf numFmtId="3" fontId="19" fillId="0" borderId="15" xfId="0" applyNumberFormat="1" applyFont="1" applyBorder="1" applyAlignment="1" applyProtection="1">
      <alignment/>
      <protection hidden="1"/>
    </xf>
    <xf numFmtId="1" fontId="18" fillId="44" borderId="109" xfId="0" applyNumberFormat="1" applyFont="1" applyFill="1" applyBorder="1" applyAlignment="1" applyProtection="1">
      <alignment horizontal="center"/>
      <protection hidden="1"/>
    </xf>
    <xf numFmtId="1" fontId="19" fillId="33" borderId="41" xfId="0" applyNumberFormat="1" applyFont="1" applyFill="1" applyBorder="1" applyAlignment="1" applyProtection="1">
      <alignment horizontal="right"/>
      <protection hidden="1"/>
    </xf>
    <xf numFmtId="0" fontId="19" fillId="33" borderId="19" xfId="0" applyFont="1" applyFill="1" applyBorder="1" applyAlignment="1" applyProtection="1">
      <alignment horizontal="right"/>
      <protection hidden="1"/>
    </xf>
    <xf numFmtId="1" fontId="19" fillId="45" borderId="55" xfId="0" applyNumberFormat="1" applyFont="1" applyFill="1" applyBorder="1" applyAlignment="1" applyProtection="1">
      <alignment horizontal="right"/>
      <protection hidden="1"/>
    </xf>
    <xf numFmtId="0" fontId="87" fillId="45" borderId="52" xfId="0" applyFont="1" applyFill="1" applyBorder="1" applyAlignment="1" applyProtection="1">
      <alignment horizontal="center"/>
      <protection hidden="1"/>
    </xf>
    <xf numFmtId="3" fontId="19" fillId="33" borderId="110" xfId="0" applyNumberFormat="1" applyFont="1" applyFill="1" applyBorder="1" applyAlignment="1" applyProtection="1">
      <alignment horizontal="right"/>
      <protection hidden="1"/>
    </xf>
    <xf numFmtId="3" fontId="88" fillId="33" borderId="35" xfId="0" applyNumberFormat="1" applyFont="1" applyFill="1" applyBorder="1" applyAlignment="1" applyProtection="1">
      <alignment horizontal="right"/>
      <protection hidden="1"/>
    </xf>
    <xf numFmtId="4" fontId="88" fillId="33" borderId="22" xfId="0" applyNumberFormat="1" applyFont="1" applyFill="1" applyBorder="1" applyAlignment="1" applyProtection="1">
      <alignment horizontal="right"/>
      <protection hidden="1"/>
    </xf>
    <xf numFmtId="4" fontId="19" fillId="0" borderId="111" xfId="0" applyNumberFormat="1" applyFont="1" applyBorder="1" applyAlignment="1" applyProtection="1">
      <alignment horizontal="right"/>
      <protection hidden="1"/>
    </xf>
    <xf numFmtId="4" fontId="88" fillId="0" borderId="35" xfId="0" applyNumberFormat="1" applyFont="1" applyBorder="1" applyAlignment="1" applyProtection="1">
      <alignment horizontal="right"/>
      <protection hidden="1"/>
    </xf>
    <xf numFmtId="0" fontId="87" fillId="45" borderId="22" xfId="0" applyFont="1" applyFill="1" applyBorder="1" applyAlignment="1" applyProtection="1">
      <alignment horizontal="center"/>
      <protection hidden="1"/>
    </xf>
    <xf numFmtId="3" fontId="88" fillId="33" borderId="110" xfId="0" applyNumberFormat="1" applyFont="1" applyFill="1" applyBorder="1" applyAlignment="1">
      <alignment/>
    </xf>
    <xf numFmtId="3" fontId="19" fillId="34" borderId="112" xfId="0" applyNumberFormat="1" applyFont="1" applyFill="1" applyBorder="1" applyAlignment="1" applyProtection="1">
      <alignment horizontal="right"/>
      <protection hidden="1"/>
    </xf>
    <xf numFmtId="3" fontId="88" fillId="0" borderId="112" xfId="0" applyNumberFormat="1" applyFont="1" applyBorder="1" applyAlignment="1">
      <alignment/>
    </xf>
    <xf numFmtId="3" fontId="19" fillId="0" borderId="112" xfId="0" applyNumberFormat="1" applyFont="1" applyBorder="1" applyAlignment="1" applyProtection="1">
      <alignment horizontal="right"/>
      <protection hidden="1"/>
    </xf>
    <xf numFmtId="165" fontId="88" fillId="45" borderId="35" xfId="0" applyNumberFormat="1" applyFont="1" applyFill="1" applyBorder="1" applyAlignment="1" applyProtection="1">
      <alignment horizontal="right"/>
      <protection hidden="1"/>
    </xf>
    <xf numFmtId="3" fontId="19" fillId="0" borderId="110" xfId="0" applyNumberFormat="1" applyFont="1" applyBorder="1" applyAlignment="1" applyProtection="1">
      <alignment horizontal="right"/>
      <protection hidden="1"/>
    </xf>
    <xf numFmtId="164" fontId="88" fillId="45" borderId="35" xfId="0" applyNumberFormat="1" applyFont="1" applyFill="1" applyBorder="1" applyAlignment="1" applyProtection="1">
      <alignment horizontal="right"/>
      <protection hidden="1"/>
    </xf>
    <xf numFmtId="164" fontId="88" fillId="45" borderId="22" xfId="0" applyNumberFormat="1" applyFont="1" applyFill="1" applyBorder="1" applyAlignment="1" applyProtection="1">
      <alignment horizontal="right"/>
      <protection hidden="1"/>
    </xf>
    <xf numFmtId="1" fontId="87" fillId="45" borderId="113" xfId="0" applyNumberFormat="1" applyFont="1" applyFill="1" applyBorder="1" applyAlignment="1" applyProtection="1">
      <alignment horizontal="center"/>
      <protection hidden="1"/>
    </xf>
    <xf numFmtId="3" fontId="19" fillId="0" borderId="41" xfId="0" applyNumberFormat="1" applyFont="1" applyBorder="1" applyAlignment="1" applyProtection="1">
      <alignment horizontal="right"/>
      <protection hidden="1"/>
    </xf>
    <xf numFmtId="164" fontId="19" fillId="0" borderId="18" xfId="0" applyNumberFormat="1" applyFont="1" applyBorder="1" applyAlignment="1" applyProtection="1">
      <alignment horizontal="right"/>
      <protection hidden="1"/>
    </xf>
    <xf numFmtId="0" fontId="87" fillId="45" borderId="42" xfId="0" applyFont="1" applyFill="1" applyBorder="1" applyAlignment="1" applyProtection="1">
      <alignment horizontal="center"/>
      <protection hidden="1"/>
    </xf>
    <xf numFmtId="3" fontId="19" fillId="33" borderId="17" xfId="0" applyNumberFormat="1" applyFont="1" applyFill="1" applyBorder="1" applyAlignment="1" applyProtection="1">
      <alignment horizontal="right"/>
      <protection hidden="1"/>
    </xf>
    <xf numFmtId="3" fontId="19" fillId="33" borderId="18" xfId="0" applyNumberFormat="1" applyFont="1" applyFill="1" applyBorder="1" applyAlignment="1" applyProtection="1">
      <alignment horizontal="right"/>
      <protection hidden="1"/>
    </xf>
    <xf numFmtId="3" fontId="19" fillId="0" borderId="51" xfId="0" applyNumberFormat="1" applyFont="1" applyBorder="1" applyAlignment="1" applyProtection="1">
      <alignment horizontal="right"/>
      <protection hidden="1"/>
    </xf>
    <xf numFmtId="0" fontId="87" fillId="45" borderId="15" xfId="0" applyFont="1" applyFill="1" applyBorder="1" applyAlignment="1" applyProtection="1">
      <alignment horizontal="center"/>
      <protection hidden="1"/>
    </xf>
    <xf numFmtId="3" fontId="19" fillId="33" borderId="41" xfId="0" applyNumberFormat="1" applyFont="1" applyFill="1" applyBorder="1" applyAlignment="1" applyProtection="1">
      <alignment horizontal="right"/>
      <protection hidden="1"/>
    </xf>
    <xf numFmtId="3" fontId="19" fillId="0" borderId="18" xfId="0" applyNumberFormat="1" applyFont="1" applyBorder="1" applyAlignment="1" applyProtection="1">
      <alignment horizontal="right"/>
      <protection hidden="1"/>
    </xf>
    <xf numFmtId="1" fontId="19" fillId="0" borderId="17" xfId="0" applyNumberFormat="1" applyFont="1" applyBorder="1" applyAlignment="1" applyProtection="1">
      <alignment horizontal="right"/>
      <protection hidden="1"/>
    </xf>
    <xf numFmtId="0" fontId="19" fillId="33" borderId="18" xfId="0" applyNumberFormat="1" applyFont="1" applyFill="1" applyBorder="1" applyAlignment="1" applyProtection="1">
      <alignment horizontal="right"/>
      <protection hidden="1"/>
    </xf>
    <xf numFmtId="0" fontId="19" fillId="0" borderId="22" xfId="0" applyFont="1" applyBorder="1" applyAlignment="1" applyProtection="1">
      <alignment horizontal="left"/>
      <protection hidden="1"/>
    </xf>
    <xf numFmtId="3" fontId="19" fillId="0" borderId="16" xfId="0" applyNumberFormat="1" applyFont="1" applyBorder="1" applyAlignment="1" applyProtection="1">
      <alignment/>
      <protection hidden="1"/>
    </xf>
    <xf numFmtId="1" fontId="18" fillId="44" borderId="47" xfId="0" applyNumberFormat="1" applyFont="1" applyFill="1" applyBorder="1" applyAlignment="1" applyProtection="1">
      <alignment horizontal="center"/>
      <protection hidden="1"/>
    </xf>
    <xf numFmtId="3" fontId="19" fillId="33" borderId="34" xfId="0" applyNumberFormat="1" applyFont="1" applyFill="1" applyBorder="1" applyAlignment="1" applyProtection="1">
      <alignment horizontal="right"/>
      <protection hidden="1"/>
    </xf>
    <xf numFmtId="0" fontId="19" fillId="33" borderId="22" xfId="0" applyFont="1" applyFill="1" applyBorder="1" applyAlignment="1" applyProtection="1">
      <alignment horizontal="right"/>
      <protection hidden="1"/>
    </xf>
    <xf numFmtId="3" fontId="19" fillId="34" borderId="56" xfId="0" applyNumberFormat="1" applyFont="1" applyFill="1" applyBorder="1" applyAlignment="1" applyProtection="1">
      <alignment horizontal="right"/>
      <protection hidden="1"/>
    </xf>
    <xf numFmtId="0" fontId="87" fillId="45" borderId="23" xfId="0" applyFont="1" applyFill="1" applyBorder="1" applyAlignment="1" applyProtection="1">
      <alignment horizontal="center"/>
      <protection hidden="1"/>
    </xf>
    <xf numFmtId="4" fontId="19" fillId="0" borderId="53" xfId="0" applyNumberFormat="1" applyFont="1" applyBorder="1" applyAlignment="1" applyProtection="1">
      <alignment horizontal="right"/>
      <protection hidden="1"/>
    </xf>
    <xf numFmtId="3" fontId="88" fillId="33" borderId="34" xfId="0" applyNumberFormat="1" applyFont="1" applyFill="1" applyBorder="1" applyAlignment="1">
      <alignment/>
    </xf>
    <xf numFmtId="3" fontId="19" fillId="34" borderId="35" xfId="0" applyNumberFormat="1" applyFont="1" applyFill="1" applyBorder="1" applyAlignment="1" applyProtection="1">
      <alignment horizontal="right"/>
      <protection hidden="1"/>
    </xf>
    <xf numFmtId="3" fontId="88" fillId="0" borderId="35" xfId="0" applyNumberFormat="1" applyFont="1" applyBorder="1" applyAlignment="1">
      <alignment/>
    </xf>
    <xf numFmtId="3" fontId="19" fillId="0" borderId="35" xfId="0" applyNumberFormat="1" applyFont="1" applyBorder="1" applyAlignment="1" applyProtection="1">
      <alignment horizontal="right"/>
      <protection hidden="1"/>
    </xf>
    <xf numFmtId="3" fontId="19" fillId="0" borderId="34" xfId="0" applyNumberFormat="1" applyFont="1" applyBorder="1" applyAlignment="1" applyProtection="1">
      <alignment horizontal="right"/>
      <protection hidden="1"/>
    </xf>
    <xf numFmtId="0" fontId="87" fillId="45" borderId="36" xfId="0" applyFont="1" applyFill="1" applyBorder="1" applyAlignment="1" applyProtection="1">
      <alignment horizontal="center"/>
      <protection hidden="1"/>
    </xf>
    <xf numFmtId="164" fontId="19" fillId="0" borderId="35" xfId="0" applyNumberFormat="1" applyFont="1" applyBorder="1" applyAlignment="1" applyProtection="1">
      <alignment horizontal="right"/>
      <protection hidden="1"/>
    </xf>
    <xf numFmtId="3" fontId="19" fillId="33" borderId="24" xfId="0" applyNumberFormat="1" applyFont="1" applyFill="1" applyBorder="1" applyAlignment="1" applyProtection="1">
      <alignment horizontal="right"/>
      <protection hidden="1"/>
    </xf>
    <xf numFmtId="3" fontId="19" fillId="33" borderId="35" xfId="0" applyNumberFormat="1" applyFont="1" applyFill="1" applyBorder="1" applyAlignment="1" applyProtection="1">
      <alignment horizontal="right"/>
      <protection hidden="1"/>
    </xf>
    <xf numFmtId="3" fontId="19" fillId="0" borderId="54" xfId="0" applyNumberFormat="1" applyFont="1" applyBorder="1" applyAlignment="1" applyProtection="1">
      <alignment horizontal="right"/>
      <protection hidden="1"/>
    </xf>
    <xf numFmtId="0" fontId="87" fillId="45" borderId="16" xfId="0" applyFont="1" applyFill="1" applyBorder="1" applyAlignment="1" applyProtection="1">
      <alignment horizontal="center"/>
      <protection hidden="1"/>
    </xf>
    <xf numFmtId="3" fontId="19" fillId="0" borderId="24" xfId="0" applyNumberFormat="1" applyFont="1" applyBorder="1" applyAlignment="1" applyProtection="1">
      <alignment horizontal="right"/>
      <protection hidden="1"/>
    </xf>
    <xf numFmtId="0" fontId="19" fillId="33" borderId="35" xfId="0" applyNumberFormat="1" applyFont="1" applyFill="1" applyBorder="1" applyAlignment="1" applyProtection="1">
      <alignment horizontal="right"/>
      <protection hidden="1"/>
    </xf>
    <xf numFmtId="3" fontId="88" fillId="33" borderId="34" xfId="0" applyNumberFormat="1" applyFont="1" applyFill="1" applyBorder="1" applyAlignment="1" applyProtection="1">
      <alignment horizontal="right"/>
      <protection hidden="1"/>
    </xf>
    <xf numFmtId="4" fontId="88" fillId="0" borderId="53" xfId="0" applyNumberFormat="1" applyFont="1" applyBorder="1" applyAlignment="1" applyProtection="1">
      <alignment horizontal="right"/>
      <protection hidden="1"/>
    </xf>
    <xf numFmtId="3" fontId="88" fillId="34" borderId="35" xfId="0" applyNumberFormat="1" applyFont="1" applyFill="1" applyBorder="1" applyAlignment="1" applyProtection="1">
      <alignment horizontal="right"/>
      <protection hidden="1"/>
    </xf>
    <xf numFmtId="3" fontId="88" fillId="0" borderId="35" xfId="0" applyNumberFormat="1" applyFont="1" applyBorder="1" applyAlignment="1" applyProtection="1">
      <alignment horizontal="right"/>
      <protection hidden="1"/>
    </xf>
    <xf numFmtId="3" fontId="88" fillId="0" borderId="34" xfId="0" applyNumberFormat="1" applyFont="1" applyBorder="1" applyAlignment="1" applyProtection="1">
      <alignment horizontal="right"/>
      <protection hidden="1"/>
    </xf>
    <xf numFmtId="0" fontId="19" fillId="0" borderId="0" xfId="0" applyFont="1" applyAlignment="1">
      <alignment horizontal="left"/>
    </xf>
    <xf numFmtId="0" fontId="19"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19" fillId="0" borderId="0" xfId="0" applyFont="1" applyBorder="1" applyAlignment="1" applyProtection="1">
      <alignment wrapText="1"/>
      <protection hidden="1"/>
    </xf>
    <xf numFmtId="0" fontId="19" fillId="0" borderId="21" xfId="0" applyFont="1" applyBorder="1" applyAlignment="1" applyProtection="1">
      <alignment wrapText="1"/>
      <protection hidden="1"/>
    </xf>
    <xf numFmtId="0" fontId="19" fillId="0" borderId="0" xfId="0" applyFont="1" applyBorder="1" applyAlignment="1">
      <alignment wrapText="1"/>
    </xf>
    <xf numFmtId="0" fontId="19" fillId="0" borderId="37" xfId="0" applyFont="1" applyBorder="1" applyAlignment="1" applyProtection="1">
      <alignment wrapText="1"/>
      <protection hidden="1"/>
    </xf>
    <xf numFmtId="0" fontId="16" fillId="0" borderId="21" xfId="0" applyFont="1" applyBorder="1" applyAlignment="1" applyProtection="1">
      <alignment wrapText="1"/>
      <protection hidden="1"/>
    </xf>
    <xf numFmtId="0" fontId="15" fillId="0" borderId="21" xfId="0" applyFont="1" applyBorder="1" applyAlignment="1" applyProtection="1">
      <alignment wrapText="1"/>
      <protection hidden="1"/>
    </xf>
    <xf numFmtId="0" fontId="15" fillId="34" borderId="37" xfId="0" applyFont="1" applyFill="1" applyBorder="1" applyAlignment="1" applyProtection="1">
      <alignment wrapText="1"/>
      <protection hidden="1"/>
    </xf>
    <xf numFmtId="0" fontId="14" fillId="33" borderId="21" xfId="0" applyFont="1" applyFill="1" applyBorder="1" applyAlignment="1" applyProtection="1">
      <alignment horizontal="justify"/>
      <protection hidden="1"/>
    </xf>
    <xf numFmtId="0" fontId="20" fillId="0" borderId="0" xfId="0" applyFont="1" applyBorder="1" applyAlignment="1" applyProtection="1">
      <alignment wrapText="1"/>
      <protection hidden="1"/>
    </xf>
    <xf numFmtId="0" fontId="20" fillId="0" borderId="37" xfId="0" applyFont="1" applyBorder="1" applyAlignment="1" applyProtection="1">
      <alignment wrapText="1"/>
      <protection hidden="1"/>
    </xf>
    <xf numFmtId="0" fontId="18" fillId="0" borderId="21" xfId="0" applyFont="1" applyBorder="1" applyAlignment="1" applyProtection="1">
      <alignment horizontal="justify" wrapText="1"/>
      <protection hidden="1"/>
    </xf>
    <xf numFmtId="0" fontId="18" fillId="0" borderId="21" xfId="0" applyFont="1" applyBorder="1" applyAlignment="1" applyProtection="1">
      <alignment horizontal="justify" vertical="top" wrapText="1"/>
      <protection hidden="1"/>
    </xf>
    <xf numFmtId="0" fontId="0" fillId="0" borderId="0" xfId="0" applyBorder="1" applyAlignment="1">
      <alignment vertical="top" wrapText="1"/>
    </xf>
    <xf numFmtId="0" fontId="20" fillId="0" borderId="21" xfId="0" applyFont="1" applyBorder="1" applyAlignment="1" applyProtection="1">
      <alignment/>
      <protection hidden="1"/>
    </xf>
    <xf numFmtId="0" fontId="14" fillId="0" borderId="21" xfId="0" applyFont="1" applyBorder="1" applyAlignment="1" applyProtection="1">
      <alignment horizontal="justify"/>
      <protection hidden="1"/>
    </xf>
    <xf numFmtId="0" fontId="14" fillId="33" borderId="114" xfId="0" applyFont="1" applyFill="1" applyBorder="1" applyAlignment="1" applyProtection="1">
      <alignment horizontal="justify" wrapText="1"/>
      <protection hidden="1"/>
    </xf>
    <xf numFmtId="0" fontId="20" fillId="33" borderId="0" xfId="0" applyFont="1" applyFill="1" applyBorder="1" applyAlignment="1" applyProtection="1">
      <alignment wrapText="1"/>
      <protection hidden="1"/>
    </xf>
    <xf numFmtId="0" fontId="20" fillId="34" borderId="0" xfId="0" applyFont="1" applyFill="1" applyBorder="1" applyAlignment="1" applyProtection="1">
      <alignment wrapText="1"/>
      <protection hidden="1"/>
    </xf>
    <xf numFmtId="0" fontId="14" fillId="33" borderId="21" xfId="0" applyFont="1" applyFill="1" applyBorder="1" applyAlignment="1" applyProtection="1">
      <alignment horizontal="justify" wrapText="1"/>
      <protection hidden="1"/>
    </xf>
    <xf numFmtId="0" fontId="17" fillId="0" borderId="37" xfId="0" applyFont="1" applyBorder="1" applyAlignment="1" applyProtection="1">
      <alignment wrapText="1"/>
      <protection hidden="1"/>
    </xf>
    <xf numFmtId="0" fontId="11" fillId="0" borderId="21" xfId="0" applyFont="1" applyBorder="1" applyAlignment="1">
      <alignment/>
    </xf>
    <xf numFmtId="0" fontId="11" fillId="0" borderId="0" xfId="0" applyFont="1" applyBorder="1" applyAlignment="1">
      <alignment/>
    </xf>
    <xf numFmtId="0" fontId="0" fillId="0" borderId="0" xfId="0" applyBorder="1" applyAlignment="1">
      <alignment vertical="top"/>
    </xf>
    <xf numFmtId="0" fontId="0" fillId="0" borderId="0" xfId="0" applyBorder="1" applyAlignment="1">
      <alignment wrapText="1"/>
    </xf>
    <xf numFmtId="0" fontId="19" fillId="0" borderId="21" xfId="0" applyFont="1" applyBorder="1" applyAlignment="1">
      <alignment/>
    </xf>
    <xf numFmtId="0" fontId="19" fillId="0" borderId="21" xfId="0" applyFont="1" applyBorder="1" applyAlignment="1">
      <alignment wrapText="1"/>
    </xf>
    <xf numFmtId="0" fontId="20" fillId="0" borderId="21" xfId="0" applyFont="1" applyBorder="1" applyAlignment="1" applyProtection="1">
      <alignment horizontal="justify"/>
      <protection hidden="1"/>
    </xf>
    <xf numFmtId="0" fontId="14" fillId="33" borderId="21" xfId="0" applyFont="1" applyFill="1" applyBorder="1" applyAlignment="1" applyProtection="1">
      <alignment/>
      <protection hidden="1"/>
    </xf>
    <xf numFmtId="0" fontId="18" fillId="0" borderId="21" xfId="0" applyFont="1" applyBorder="1" applyAlignment="1" applyProtection="1">
      <alignment/>
      <protection hidden="1"/>
    </xf>
    <xf numFmtId="0" fontId="17" fillId="0" borderId="21" xfId="0" applyFont="1" applyBorder="1" applyAlignment="1" applyProtection="1">
      <alignment/>
      <protection hidden="1"/>
    </xf>
    <xf numFmtId="0" fontId="19" fillId="0" borderId="45" xfId="0" applyFont="1" applyBorder="1" applyAlignment="1">
      <alignment wrapText="1"/>
    </xf>
    <xf numFmtId="0" fontId="17" fillId="33" borderId="115" xfId="0" applyFont="1" applyFill="1" applyBorder="1" applyAlignment="1" applyProtection="1">
      <alignment wrapText="1"/>
      <protection hidden="1"/>
    </xf>
    <xf numFmtId="49" fontId="21" fillId="45" borderId="115" xfId="0" applyNumberFormat="1" applyFont="1" applyFill="1" applyBorder="1" applyAlignment="1" applyProtection="1">
      <alignment horizontal="left" vertical="center" wrapText="1"/>
      <protection hidden="1"/>
    </xf>
    <xf numFmtId="49" fontId="17" fillId="45" borderId="115" xfId="0" applyNumberFormat="1" applyFont="1" applyFill="1" applyBorder="1" applyAlignment="1" applyProtection="1">
      <alignment horizontal="left" vertical="center" wrapText="1"/>
      <protection hidden="1"/>
    </xf>
    <xf numFmtId="0" fontId="21" fillId="45" borderId="115" xfId="0" applyFont="1" applyFill="1" applyBorder="1" applyAlignment="1" applyProtection="1">
      <alignment horizontal="left" vertical="center" wrapText="1"/>
      <protection hidden="1"/>
    </xf>
    <xf numFmtId="0" fontId="19" fillId="0" borderId="37" xfId="0" applyFont="1" applyBorder="1" applyAlignment="1">
      <alignment/>
    </xf>
    <xf numFmtId="0" fontId="11" fillId="0" borderId="43" xfId="0" applyFont="1" applyBorder="1" applyAlignment="1">
      <alignment/>
    </xf>
    <xf numFmtId="0" fontId="11" fillId="0" borderId="44" xfId="0" applyFont="1" applyBorder="1" applyAlignment="1">
      <alignment/>
    </xf>
    <xf numFmtId="0" fontId="11" fillId="0" borderId="45" xfId="0" applyFont="1" applyBorder="1" applyAlignment="1">
      <alignment/>
    </xf>
    <xf numFmtId="0" fontId="0" fillId="34" borderId="116" xfId="0" applyFont="1" applyFill="1" applyBorder="1" applyAlignment="1" applyProtection="1">
      <alignment vertical="center"/>
      <protection hidden="1"/>
    </xf>
    <xf numFmtId="0" fontId="69" fillId="34" borderId="117" xfId="0" applyFont="1" applyFill="1" applyBorder="1" applyAlignment="1" applyProtection="1">
      <alignment horizontal="left" vertical="center" wrapText="1"/>
      <protection hidden="1"/>
    </xf>
    <xf numFmtId="0" fontId="69" fillId="34" borderId="117" xfId="0" applyFont="1" applyFill="1" applyBorder="1" applyAlignment="1" applyProtection="1">
      <alignment vertical="center" wrapText="1"/>
      <protection hidden="1"/>
    </xf>
    <xf numFmtId="0" fontId="0" fillId="34" borderId="118" xfId="0" applyFont="1" applyFill="1" applyBorder="1" applyAlignment="1" applyProtection="1">
      <alignment vertical="center"/>
      <protection hidden="1"/>
    </xf>
    <xf numFmtId="0" fontId="89" fillId="34" borderId="119" xfId="0" applyFont="1" applyFill="1" applyBorder="1" applyAlignment="1" applyProtection="1">
      <alignment horizontal="left" vertical="center" wrapText="1"/>
      <protection hidden="1"/>
    </xf>
    <xf numFmtId="0" fontId="69" fillId="34" borderId="120" xfId="0" applyFont="1" applyFill="1" applyBorder="1" applyAlignment="1" applyProtection="1">
      <alignment vertical="center" wrapText="1"/>
      <protection hidden="1"/>
    </xf>
    <xf numFmtId="49" fontId="69" fillId="37" borderId="79" xfId="0" applyNumberFormat="1" applyFont="1" applyFill="1" applyBorder="1" applyAlignment="1" applyProtection="1">
      <alignment horizontal="center" vertical="center" wrapText="1"/>
      <protection hidden="1"/>
    </xf>
    <xf numFmtId="49" fontId="69" fillId="34" borderId="79" xfId="0" applyNumberFormat="1" applyFont="1" applyFill="1" applyBorder="1" applyAlignment="1" applyProtection="1">
      <alignment horizontal="center" vertical="center" wrapText="1"/>
      <protection hidden="1"/>
    </xf>
    <xf numFmtId="49" fontId="69" fillId="34" borderId="121" xfId="0" applyNumberFormat="1" applyFont="1" applyFill="1" applyBorder="1" applyAlignment="1" applyProtection="1">
      <alignment horizontal="center" vertical="center" wrapText="1"/>
      <protection hidden="1"/>
    </xf>
    <xf numFmtId="49" fontId="57" fillId="34" borderId="122" xfId="0" applyNumberFormat="1" applyFont="1" applyFill="1" applyBorder="1" applyAlignment="1" applyProtection="1">
      <alignment horizontal="center" vertical="center" wrapText="1"/>
      <protection hidden="1"/>
    </xf>
    <xf numFmtId="49" fontId="57" fillId="34" borderId="121" xfId="0" applyNumberFormat="1" applyFont="1" applyFill="1" applyBorder="1" applyAlignment="1" applyProtection="1">
      <alignment horizontal="center" vertical="center" wrapText="1"/>
      <protection hidden="1"/>
    </xf>
    <xf numFmtId="0" fontId="0" fillId="33" borderId="115" xfId="0" applyFont="1" applyFill="1" applyBorder="1" applyAlignment="1" applyProtection="1">
      <alignment/>
      <protection hidden="1"/>
    </xf>
    <xf numFmtId="0" fontId="58" fillId="33" borderId="123" xfId="0" applyFont="1" applyFill="1" applyBorder="1" applyAlignment="1" applyProtection="1">
      <alignment horizontal="left" wrapText="1"/>
      <protection hidden="1"/>
    </xf>
    <xf numFmtId="0" fontId="90" fillId="34" borderId="124" xfId="0" applyFont="1" applyFill="1" applyBorder="1" applyAlignment="1" applyProtection="1">
      <alignment horizontal="center" vertical="center" wrapText="1"/>
      <protection hidden="1"/>
    </xf>
    <xf numFmtId="0" fontId="90" fillId="34" borderId="79" xfId="0" applyFont="1" applyFill="1" applyBorder="1" applyAlignment="1" applyProtection="1">
      <alignment horizontal="center" vertical="center" wrapText="1"/>
      <protection hidden="1"/>
    </xf>
    <xf numFmtId="0" fontId="60" fillId="34" borderId="125" xfId="0" applyFont="1" applyFill="1" applyBorder="1" applyAlignment="1" applyProtection="1">
      <alignment horizontal="center" vertical="center" wrapText="1"/>
      <protection hidden="1"/>
    </xf>
    <xf numFmtId="0" fontId="60" fillId="34" borderId="79" xfId="0" applyFont="1" applyFill="1" applyBorder="1" applyAlignment="1" applyProtection="1">
      <alignment horizontal="center" vertical="center" wrapText="1"/>
      <protection hidden="1"/>
    </xf>
    <xf numFmtId="3" fontId="91" fillId="33" borderId="12" xfId="0" applyNumberFormat="1" applyFont="1" applyFill="1" applyBorder="1" applyAlignment="1" applyProtection="1">
      <alignment horizontal="right" vertical="center"/>
      <protection hidden="1"/>
    </xf>
    <xf numFmtId="3" fontId="69" fillId="33" borderId="11" xfId="0" applyNumberFormat="1" applyFont="1" applyFill="1" applyBorder="1" applyAlignment="1" applyProtection="1">
      <alignment horizontal="right" vertical="center"/>
      <protection hidden="1"/>
    </xf>
    <xf numFmtId="3" fontId="69" fillId="33" borderId="13" xfId="0" applyNumberFormat="1" applyFont="1" applyFill="1" applyBorder="1" applyAlignment="1" applyProtection="1">
      <alignment vertical="center"/>
      <protection hidden="1"/>
    </xf>
    <xf numFmtId="3" fontId="69" fillId="33" borderId="11" xfId="0" applyNumberFormat="1" applyFont="1" applyFill="1" applyBorder="1" applyAlignment="1" applyProtection="1">
      <alignment vertical="center"/>
      <protection hidden="1"/>
    </xf>
    <xf numFmtId="3" fontId="69" fillId="33" borderId="11" xfId="0" applyNumberFormat="1" applyFont="1" applyFill="1" applyBorder="1" applyAlignment="1" applyProtection="1">
      <alignment vertical="center" wrapText="1"/>
      <protection hidden="1"/>
    </xf>
    <xf numFmtId="49" fontId="0" fillId="33" borderId="21" xfId="0" applyNumberFormat="1" applyFont="1" applyFill="1" applyBorder="1" applyAlignment="1" applyProtection="1">
      <alignment horizontal="right" vertical="center"/>
      <protection hidden="1"/>
    </xf>
    <xf numFmtId="0" fontId="62" fillId="0" borderId="126" xfId="0" applyFont="1" applyBorder="1" applyAlignment="1" applyProtection="1">
      <alignment horizontal="right" vertical="center" wrapText="1"/>
      <protection hidden="1"/>
    </xf>
    <xf numFmtId="0" fontId="58" fillId="0" borderId="127" xfId="0" applyFont="1" applyBorder="1" applyAlignment="1" applyProtection="1">
      <alignment horizontal="center" vertical="center" wrapText="1"/>
      <protection hidden="1"/>
    </xf>
    <xf numFmtId="3" fontId="0" fillId="0" borderId="40" xfId="0" applyNumberFormat="1" applyFont="1" applyBorder="1" applyAlignment="1" applyProtection="1">
      <alignment horizontal="right" vertical="center"/>
      <protection hidden="1"/>
    </xf>
    <xf numFmtId="3" fontId="0" fillId="0" borderId="10" xfId="0" applyNumberFormat="1" applyFont="1" applyBorder="1" applyAlignment="1" applyProtection="1">
      <alignment horizontal="right" vertical="center"/>
      <protection hidden="1"/>
    </xf>
    <xf numFmtId="3" fontId="0" fillId="0" borderId="10" xfId="0" applyNumberFormat="1" applyFont="1" applyBorder="1" applyAlignment="1" applyProtection="1">
      <alignment vertical="center"/>
      <protection hidden="1"/>
    </xf>
    <xf numFmtId="3" fontId="0" fillId="0" borderId="0" xfId="0" applyNumberFormat="1" applyFont="1" applyBorder="1" applyAlignment="1" applyProtection="1">
      <alignment horizontal="center" vertical="center"/>
      <protection hidden="1"/>
    </xf>
    <xf numFmtId="3" fontId="0" fillId="0" borderId="10" xfId="0" applyNumberFormat="1" applyFont="1" applyBorder="1" applyAlignment="1" applyProtection="1">
      <alignment vertical="center" wrapText="1"/>
      <protection hidden="1"/>
    </xf>
    <xf numFmtId="0" fontId="62" fillId="0" borderId="128" xfId="0" applyFont="1" applyBorder="1" applyAlignment="1" applyProtection="1">
      <alignment horizontal="right" vertical="center" wrapText="1"/>
      <protection hidden="1"/>
    </xf>
    <xf numFmtId="0" fontId="58" fillId="0" borderId="129" xfId="0" applyFont="1" applyBorder="1" applyAlignment="1" applyProtection="1">
      <alignment horizontal="center" vertical="center" wrapText="1"/>
      <protection hidden="1"/>
    </xf>
    <xf numFmtId="3" fontId="0" fillId="0" borderId="21" xfId="0" applyNumberFormat="1" applyFont="1" applyBorder="1" applyAlignment="1" applyProtection="1">
      <alignment horizontal="right" vertical="center"/>
      <protection hidden="1"/>
    </xf>
    <xf numFmtId="3" fontId="0" fillId="0" borderId="0" xfId="0" applyNumberFormat="1" applyFont="1" applyBorder="1" applyAlignment="1" applyProtection="1">
      <alignment horizontal="right" vertical="center"/>
      <protection hidden="1"/>
    </xf>
    <xf numFmtId="3" fontId="0" fillId="0" borderId="0" xfId="0" applyNumberFormat="1" applyFont="1" applyBorder="1" applyAlignment="1" applyProtection="1">
      <alignment vertical="center"/>
      <protection hidden="1"/>
    </xf>
    <xf numFmtId="3" fontId="0" fillId="0" borderId="0" xfId="0" applyNumberFormat="1" applyFont="1" applyBorder="1" applyAlignment="1" applyProtection="1">
      <alignment vertical="center" wrapText="1"/>
      <protection hidden="1"/>
    </xf>
    <xf numFmtId="0" fontId="58" fillId="0" borderId="130" xfId="0" applyFont="1" applyBorder="1" applyAlignment="1" applyProtection="1">
      <alignment horizontal="center" vertical="center" wrapText="1"/>
      <protection hidden="1"/>
    </xf>
    <xf numFmtId="49" fontId="0" fillId="33" borderId="43" xfId="0" applyNumberFormat="1" applyFont="1" applyFill="1" applyBorder="1" applyAlignment="1" applyProtection="1">
      <alignment horizontal="right" vertical="center"/>
      <protection hidden="1"/>
    </xf>
    <xf numFmtId="0" fontId="62" fillId="0" borderId="86" xfId="0" applyFont="1" applyBorder="1" applyAlignment="1" applyProtection="1">
      <alignment horizontal="right" vertical="center" wrapText="1"/>
      <protection hidden="1"/>
    </xf>
    <xf numFmtId="0" fontId="58" fillId="0" borderId="131" xfId="0" applyFont="1" applyBorder="1" applyAlignment="1" applyProtection="1">
      <alignment horizontal="center" vertical="center" wrapText="1"/>
      <protection hidden="1"/>
    </xf>
    <xf numFmtId="3" fontId="0" fillId="0" borderId="43" xfId="0" applyNumberFormat="1" applyFont="1" applyBorder="1" applyAlignment="1" applyProtection="1">
      <alignment horizontal="right" vertical="center"/>
      <protection hidden="1"/>
    </xf>
    <xf numFmtId="3" fontId="0" fillId="0" borderId="44" xfId="0" applyNumberFormat="1" applyFont="1" applyBorder="1" applyAlignment="1" applyProtection="1">
      <alignment horizontal="right" vertical="center"/>
      <protection hidden="1"/>
    </xf>
    <xf numFmtId="3" fontId="0" fillId="0" borderId="44" xfId="0" applyNumberFormat="1" applyFont="1" applyBorder="1" applyAlignment="1" applyProtection="1">
      <alignment vertical="center"/>
      <protection hidden="1"/>
    </xf>
    <xf numFmtId="3" fontId="0" fillId="0" borderId="44" xfId="0" applyNumberFormat="1" applyFont="1" applyBorder="1" applyAlignment="1" applyProtection="1">
      <alignment vertical="center" wrapText="1"/>
      <protection hidden="1"/>
    </xf>
    <xf numFmtId="0" fontId="57" fillId="37" borderId="117" xfId="0" applyFont="1" applyFill="1" applyBorder="1" applyAlignment="1" applyProtection="1">
      <alignment horizontal="center" vertical="center" wrapText="1"/>
      <protection hidden="1"/>
    </xf>
    <xf numFmtId="0" fontId="57" fillId="34" borderId="82" xfId="0" applyFont="1" applyFill="1" applyBorder="1" applyAlignment="1" applyProtection="1">
      <alignment horizontal="center" vertical="center" wrapText="1"/>
      <protection hidden="1"/>
    </xf>
    <xf numFmtId="0" fontId="57" fillId="34" borderId="117" xfId="0" applyFont="1" applyFill="1" applyBorder="1" applyAlignment="1" applyProtection="1">
      <alignment horizontal="center" vertical="center" wrapText="1"/>
      <protection hidden="1"/>
    </xf>
    <xf numFmtId="49" fontId="91" fillId="33" borderId="132" xfId="0" applyNumberFormat="1" applyFont="1" applyFill="1" applyBorder="1" applyAlignment="1" applyProtection="1">
      <alignment horizontal="center" vertical="center"/>
      <protection hidden="1"/>
    </xf>
    <xf numFmtId="0" fontId="89" fillId="5" borderId="38" xfId="0" applyFont="1" applyFill="1" applyBorder="1" applyAlignment="1" applyProtection="1">
      <alignment vertical="center" wrapText="1"/>
      <protection hidden="1"/>
    </xf>
    <xf numFmtId="49" fontId="33" fillId="6" borderId="21" xfId="0" applyNumberFormat="1" applyFont="1" applyFill="1" applyBorder="1" applyAlignment="1" applyProtection="1">
      <alignment/>
      <protection hidden="1"/>
    </xf>
    <xf numFmtId="0" fontId="19" fillId="6" borderId="37" xfId="0" applyFont="1" applyFill="1" applyBorder="1" applyAlignment="1" applyProtection="1">
      <alignment/>
      <protection hidden="1"/>
    </xf>
    <xf numFmtId="49" fontId="34" fillId="6" borderId="133" xfId="0" applyNumberFormat="1" applyFont="1" applyFill="1" applyBorder="1" applyAlignment="1" applyProtection="1">
      <alignment/>
      <protection hidden="1"/>
    </xf>
    <xf numFmtId="49" fontId="34" fillId="6" borderId="134" xfId="0" applyNumberFormat="1" applyFont="1" applyFill="1" applyBorder="1" applyAlignment="1" applyProtection="1">
      <alignment/>
      <protection hidden="1"/>
    </xf>
    <xf numFmtId="49" fontId="30" fillId="6" borderId="135" xfId="0" applyNumberFormat="1" applyFont="1" applyFill="1" applyBorder="1" applyAlignment="1" applyProtection="1">
      <alignment horizontal="center" vertical="center"/>
      <protection hidden="1"/>
    </xf>
    <xf numFmtId="49" fontId="30" fillId="6" borderId="86" xfId="0" applyNumberFormat="1" applyFont="1" applyFill="1" applyBorder="1" applyAlignment="1" applyProtection="1">
      <alignment horizontal="center" vertical="center"/>
      <protection hidden="1"/>
    </xf>
    <xf numFmtId="49" fontId="29" fillId="6" borderId="136" xfId="0" applyNumberFormat="1" applyFont="1" applyFill="1" applyBorder="1" applyAlignment="1" applyProtection="1">
      <alignment horizontal="center"/>
      <protection hidden="1"/>
    </xf>
    <xf numFmtId="49" fontId="29" fillId="6" borderId="137" xfId="0" applyNumberFormat="1" applyFont="1" applyFill="1" applyBorder="1" applyAlignment="1" applyProtection="1">
      <alignment horizontal="center"/>
      <protection hidden="1"/>
    </xf>
    <xf numFmtId="49" fontId="19" fillId="6" borderId="138" xfId="0" applyNumberFormat="1" applyFont="1" applyFill="1" applyBorder="1" applyAlignment="1" applyProtection="1">
      <alignment vertical="top" wrapText="1"/>
      <protection hidden="1"/>
    </xf>
    <xf numFmtId="49" fontId="19" fillId="6" borderId="139" xfId="0" applyNumberFormat="1" applyFont="1" applyFill="1" applyBorder="1" applyAlignment="1" applyProtection="1">
      <alignment vertical="top" wrapText="1"/>
      <protection hidden="1"/>
    </xf>
    <xf numFmtId="1" fontId="18" fillId="6" borderId="140" xfId="0" applyNumberFormat="1" applyFont="1" applyFill="1" applyBorder="1" applyAlignment="1" applyProtection="1">
      <alignment horizontal="center"/>
      <protection hidden="1"/>
    </xf>
    <xf numFmtId="1" fontId="18" fillId="6" borderId="141" xfId="0" applyNumberFormat="1" applyFont="1" applyFill="1" applyBorder="1" applyAlignment="1" applyProtection="1">
      <alignment horizontal="center"/>
      <protection hidden="1"/>
    </xf>
    <xf numFmtId="165" fontId="18" fillId="6" borderId="142" xfId="0" applyNumberFormat="1" applyFont="1" applyFill="1" applyBorder="1" applyAlignment="1" applyProtection="1">
      <alignment horizontal="center" vertical="top" wrapText="1"/>
      <protection hidden="1"/>
    </xf>
    <xf numFmtId="165" fontId="18" fillId="6" borderId="45" xfId="0" applyNumberFormat="1" applyFont="1" applyFill="1" applyBorder="1" applyAlignment="1" applyProtection="1">
      <alignment horizontal="center" vertical="top" wrapText="1"/>
      <protection hidden="1"/>
    </xf>
    <xf numFmtId="3" fontId="35" fillId="0" borderId="39" xfId="0" applyNumberFormat="1" applyFont="1" applyBorder="1" applyAlignment="1" applyProtection="1">
      <alignment vertical="center" wrapText="1"/>
      <protection hidden="1"/>
    </xf>
    <xf numFmtId="49" fontId="29" fillId="0" borderId="45" xfId="0" applyNumberFormat="1" applyFont="1" applyFill="1" applyBorder="1" applyAlignment="1" applyProtection="1">
      <alignment vertical="center" wrapText="1"/>
      <protection hidden="1"/>
    </xf>
    <xf numFmtId="3" fontId="32" fillId="0" borderId="58" xfId="0" applyNumberFormat="1" applyFont="1" applyFill="1" applyBorder="1" applyAlignment="1" applyProtection="1">
      <alignment/>
      <protection hidden="1"/>
    </xf>
    <xf numFmtId="3" fontId="19" fillId="0" borderId="59" xfId="0" applyNumberFormat="1" applyFont="1" applyBorder="1" applyAlignment="1" applyProtection="1">
      <alignment/>
      <protection hidden="1"/>
    </xf>
    <xf numFmtId="0" fontId="57" fillId="34" borderId="143" xfId="0" applyFont="1" applyFill="1" applyBorder="1" applyAlignment="1" applyProtection="1">
      <alignment horizontal="center" textRotation="90" wrapText="1"/>
      <protection hidden="1"/>
    </xf>
    <xf numFmtId="0" fontId="0" fillId="0" borderId="60" xfId="0" applyFont="1" applyBorder="1" applyAlignment="1" applyProtection="1">
      <alignment horizontal="center" textRotation="90" wrapText="1"/>
      <protection hidden="1"/>
    </xf>
    <xf numFmtId="0" fontId="29" fillId="33" borderId="40" xfId="0" applyFont="1" applyFill="1" applyBorder="1" applyAlignment="1" applyProtection="1">
      <alignment horizontal="center"/>
      <protection hidden="1"/>
    </xf>
    <xf numFmtId="0" fontId="19" fillId="33" borderId="10" xfId="0" applyFont="1" applyFill="1" applyBorder="1" applyAlignment="1">
      <alignment horizontal="center"/>
    </xf>
    <xf numFmtId="0" fontId="29" fillId="33" borderId="91" xfId="0" applyFont="1" applyFill="1" applyBorder="1" applyAlignment="1" applyProtection="1">
      <alignment horizontal="left" vertical="top" wrapText="1"/>
      <protection hidden="1"/>
    </xf>
    <xf numFmtId="0" fontId="19" fillId="33" borderId="94" xfId="0" applyFont="1" applyFill="1" applyBorder="1" applyAlignment="1">
      <alignment horizontal="left" vertical="top" wrapText="1"/>
    </xf>
    <xf numFmtId="0" fontId="29" fillId="33" borderId="84" xfId="0" applyFont="1" applyFill="1" applyBorder="1" applyAlignment="1" applyProtection="1">
      <alignment horizontal="left" vertical="top" wrapText="1"/>
      <protection hidden="1"/>
    </xf>
    <xf numFmtId="0" fontId="19" fillId="33" borderId="85" xfId="0" applyFont="1" applyFill="1" applyBorder="1" applyAlignment="1" applyProtection="1">
      <alignment horizontal="left" vertical="top"/>
      <protection hidden="1"/>
    </xf>
    <xf numFmtId="0" fontId="29" fillId="33" borderId="10" xfId="0" applyFont="1" applyFill="1" applyBorder="1" applyAlignment="1" applyProtection="1">
      <alignment horizontal="center"/>
      <protection hidden="1"/>
    </xf>
    <xf numFmtId="0" fontId="19" fillId="0" borderId="10" xfId="0" applyFont="1" applyBorder="1" applyAlignment="1">
      <alignment/>
    </xf>
    <xf numFmtId="0" fontId="29" fillId="33" borderId="89" xfId="0" applyFont="1" applyFill="1" applyBorder="1" applyAlignment="1" applyProtection="1">
      <alignment horizontal="center"/>
      <protection hidden="1"/>
    </xf>
    <xf numFmtId="0" fontId="19" fillId="33" borderId="90" xfId="0" applyFont="1" applyFill="1" applyBorder="1" applyAlignment="1">
      <alignment horizontal="center"/>
    </xf>
    <xf numFmtId="0" fontId="18" fillId="43" borderId="82" xfId="0" applyFont="1" applyFill="1" applyBorder="1" applyAlignment="1" applyProtection="1">
      <alignment/>
      <protection hidden="1"/>
    </xf>
    <xf numFmtId="0" fontId="19" fillId="0" borderId="82" xfId="0" applyFont="1" applyBorder="1" applyAlignment="1">
      <alignment/>
    </xf>
    <xf numFmtId="0" fontId="14" fillId="43" borderId="80" xfId="0" applyFont="1" applyFill="1" applyBorder="1" applyAlignment="1" applyProtection="1">
      <alignment/>
      <protection hidden="1"/>
    </xf>
    <xf numFmtId="0" fontId="19" fillId="0" borderId="81" xfId="0" applyFont="1" applyBorder="1" applyAlignment="1">
      <alignment/>
    </xf>
    <xf numFmtId="0" fontId="20" fillId="43" borderId="82" xfId="0" applyFont="1" applyFill="1" applyBorder="1" applyAlignment="1">
      <alignment/>
    </xf>
    <xf numFmtId="0" fontId="20" fillId="43" borderId="81" xfId="0" applyFont="1" applyFill="1" applyBorder="1" applyAlignment="1">
      <alignment/>
    </xf>
    <xf numFmtId="0" fontId="29" fillId="45" borderId="21" xfId="0" applyFont="1" applyFill="1" applyBorder="1" applyAlignment="1" applyProtection="1">
      <alignment wrapText="1"/>
      <protection hidden="1"/>
    </xf>
    <xf numFmtId="0" fontId="29" fillId="45" borderId="0" xfId="0" applyFont="1" applyFill="1" applyBorder="1" applyAlignment="1" applyProtection="1">
      <alignment wrapText="1"/>
      <protection hidden="1"/>
    </xf>
    <xf numFmtId="0" fontId="18" fillId="43" borderId="133" xfId="0" applyFont="1" applyFill="1" applyBorder="1" applyAlignment="1" applyProtection="1">
      <alignment wrapText="1"/>
      <protection hidden="1"/>
    </xf>
    <xf numFmtId="0" fontId="19" fillId="43" borderId="124" xfId="0" applyFont="1" applyFill="1" applyBorder="1" applyAlignment="1">
      <alignment/>
    </xf>
    <xf numFmtId="0" fontId="19" fillId="0" borderId="134" xfId="0" applyFont="1" applyBorder="1" applyAlignment="1">
      <alignment/>
    </xf>
    <xf numFmtId="0" fontId="18" fillId="34" borderId="133" xfId="0" applyFont="1" applyFill="1" applyBorder="1" applyAlignment="1" applyProtection="1">
      <alignment/>
      <protection hidden="1"/>
    </xf>
    <xf numFmtId="0" fontId="19" fillId="0" borderId="124" xfId="0" applyFont="1" applyBorder="1" applyAlignment="1">
      <alignment/>
    </xf>
    <xf numFmtId="0" fontId="19" fillId="43" borderId="133" xfId="0" applyFont="1" applyFill="1" applyBorder="1" applyAlignment="1">
      <alignment/>
    </xf>
    <xf numFmtId="0" fontId="3" fillId="19" borderId="144" xfId="0" applyFont="1" applyFill="1" applyBorder="1" applyAlignment="1" applyProtection="1">
      <alignment vertical="top" wrapText="1"/>
      <protection hidden="1"/>
    </xf>
    <xf numFmtId="0" fontId="0" fillId="19" borderId="45" xfId="0" applyFill="1" applyBorder="1" applyAlignment="1" applyProtection="1">
      <alignment vertical="top" wrapText="1"/>
      <protection hidden="1"/>
    </xf>
    <xf numFmtId="0" fontId="3" fillId="33" borderId="40" xfId="0" applyFont="1" applyFill="1" applyBorder="1" applyAlignment="1" applyProtection="1">
      <alignment horizontal="left"/>
      <protection hidden="1"/>
    </xf>
    <xf numFmtId="0" fontId="0" fillId="33" borderId="10" xfId="0" applyFill="1" applyBorder="1" applyAlignment="1" applyProtection="1">
      <alignment horizontal="left"/>
      <protection hidden="1"/>
    </xf>
    <xf numFmtId="0" fontId="12" fillId="42" borderId="145" xfId="0" applyFont="1" applyFill="1" applyBorder="1" applyAlignment="1" applyProtection="1" quotePrefix="1">
      <alignment horizontal="left" vertical="top"/>
      <protection hidden="1"/>
    </xf>
    <xf numFmtId="0" fontId="10" fillId="42" borderId="145" xfId="0" applyFont="1" applyFill="1" applyBorder="1" applyAlignment="1" applyProtection="1" quotePrefix="1">
      <alignment horizontal="left" vertical="center"/>
      <protection hidden="1"/>
    </xf>
    <xf numFmtId="0" fontId="10" fillId="42" borderId="146" xfId="0" applyFont="1" applyFill="1" applyBorder="1" applyAlignment="1" applyProtection="1" quotePrefix="1">
      <alignment horizontal="left" vertical="center"/>
      <protection hidden="1"/>
    </xf>
    <xf numFmtId="0" fontId="3" fillId="19" borderId="144" xfId="0" applyFont="1" applyFill="1" applyBorder="1" applyAlignment="1" applyProtection="1">
      <alignment horizontal="left" vertical="top" wrapText="1"/>
      <protection hidden="1"/>
    </xf>
    <xf numFmtId="0" fontId="3" fillId="19" borderId="44" xfId="0" applyFont="1" applyFill="1" applyBorder="1" applyAlignment="1" applyProtection="1">
      <alignment horizontal="left" vertical="top" wrapText="1"/>
      <protection hidden="1"/>
    </xf>
    <xf numFmtId="0" fontId="3" fillId="19" borderId="0" xfId="0" applyFont="1" applyFill="1" applyBorder="1" applyAlignment="1" applyProtection="1">
      <alignment horizontal="left" vertical="top" wrapText="1"/>
      <protection hidden="1"/>
    </xf>
    <xf numFmtId="0" fontId="0" fillId="19" borderId="0" xfId="0" applyFill="1" applyBorder="1" applyAlignment="1" applyProtection="1">
      <alignment vertical="top" wrapText="1"/>
      <protection hidden="1"/>
    </xf>
    <xf numFmtId="0" fontId="3" fillId="19" borderId="96" xfId="0" applyFont="1" applyFill="1" applyBorder="1" applyAlignment="1" applyProtection="1">
      <alignment horizontal="left" vertical="top"/>
      <protection hidden="1"/>
    </xf>
    <xf numFmtId="0" fontId="0" fillId="19" borderId="0" xfId="0" applyFill="1" applyBorder="1" applyAlignment="1" applyProtection="1">
      <alignment/>
      <protection hidden="1"/>
    </xf>
    <xf numFmtId="0" fontId="2" fillId="33" borderId="40" xfId="0" applyFont="1" applyFill="1" applyBorder="1" applyAlignment="1" applyProtection="1">
      <alignment horizontal="left" vertical="center" wrapText="1"/>
      <protection hidden="1"/>
    </xf>
    <xf numFmtId="0" fontId="0" fillId="0" borderId="10" xfId="0" applyBorder="1" applyAlignment="1" applyProtection="1">
      <alignment/>
      <protection hidden="1"/>
    </xf>
    <xf numFmtId="0" fontId="10" fillId="42" borderId="147" xfId="0" applyFont="1" applyFill="1" applyBorder="1" applyAlignment="1" applyProtection="1" quotePrefix="1">
      <alignment horizontal="left" vertical="center"/>
      <protection hidden="1"/>
    </xf>
    <xf numFmtId="0" fontId="10" fillId="42" borderId="48" xfId="0" applyFont="1" applyFill="1" applyBorder="1" applyAlignment="1" applyProtection="1" quotePrefix="1">
      <alignment horizontal="left" vertical="center"/>
      <protection hidden="1"/>
    </xf>
    <xf numFmtId="0" fontId="2" fillId="35" borderId="148" xfId="0" applyFont="1" applyFill="1" applyBorder="1" applyAlignment="1" applyProtection="1">
      <alignment horizontal="left" vertical="center" wrapText="1"/>
      <protection hidden="1"/>
    </xf>
    <xf numFmtId="0" fontId="2" fillId="35" borderId="25" xfId="0" applyFont="1" applyFill="1" applyBorder="1" applyAlignment="1" applyProtection="1">
      <alignment horizontal="left" vertical="center" wrapText="1"/>
      <protection hidden="1"/>
    </xf>
    <xf numFmtId="49" fontId="3" fillId="3" borderId="0" xfId="0" applyNumberFormat="1" applyFont="1" applyFill="1" applyBorder="1" applyAlignment="1" applyProtection="1">
      <alignment horizontal="left" vertical="top" wrapText="1"/>
      <protection hidden="1"/>
    </xf>
    <xf numFmtId="0" fontId="3" fillId="3" borderId="0" xfId="0" applyFont="1" applyFill="1" applyBorder="1" applyAlignment="1" applyProtection="1">
      <alignment horizontal="left" vertical="top" wrapText="1"/>
      <protection hidden="1"/>
    </xf>
    <xf numFmtId="0" fontId="2" fillId="47" borderId="0" xfId="0" applyFont="1" applyFill="1" applyBorder="1" applyAlignment="1" applyProtection="1">
      <alignment horizontal="left" vertical="top" wrapText="1"/>
      <protection hidden="1"/>
    </xf>
    <xf numFmtId="0" fontId="0" fillId="47" borderId="0" xfId="0" applyFill="1" applyBorder="1" applyAlignment="1" applyProtection="1">
      <alignment horizontal="left" vertical="top" wrapText="1"/>
      <protection hidden="1"/>
    </xf>
    <xf numFmtId="49" fontId="3" fillId="37" borderId="64" xfId="0" applyNumberFormat="1" applyFont="1" applyFill="1" applyBorder="1" applyAlignment="1" applyProtection="1">
      <alignment horizontal="center" vertical="top" wrapText="1"/>
      <protection hidden="1"/>
    </xf>
    <xf numFmtId="0" fontId="0" fillId="0" borderId="63" xfId="0" applyBorder="1" applyAlignment="1">
      <alignment wrapText="1"/>
    </xf>
    <xf numFmtId="0" fontId="0" fillId="0" borderId="149" xfId="0" applyBorder="1" applyAlignment="1">
      <alignment wrapText="1"/>
    </xf>
    <xf numFmtId="0" fontId="3" fillId="37" borderId="64" xfId="0" applyFont="1" applyFill="1" applyBorder="1" applyAlignment="1" applyProtection="1">
      <alignment horizontal="center" vertical="top" wrapText="1"/>
      <protection hidden="1"/>
    </xf>
    <xf numFmtId="0" fontId="3" fillId="37" borderId="63" xfId="0" applyFont="1" applyFill="1" applyBorder="1" applyAlignment="1" applyProtection="1">
      <alignment horizontal="center" vertical="top" wrapText="1"/>
      <protection hidden="1"/>
    </xf>
    <xf numFmtId="0" fontId="3" fillId="37" borderId="149" xfId="0" applyFont="1" applyFill="1" applyBorder="1" applyAlignment="1" applyProtection="1">
      <alignment horizontal="center" vertical="top" wrapText="1"/>
      <protection hidden="1"/>
    </xf>
    <xf numFmtId="0" fontId="3" fillId="37" borderId="64" xfId="0" applyFont="1" applyFill="1" applyBorder="1" applyAlignment="1" applyProtection="1">
      <alignment vertical="top" wrapText="1"/>
      <protection hidden="1"/>
    </xf>
    <xf numFmtId="0" fontId="3" fillId="37" borderId="150" xfId="0" applyFont="1" applyFill="1" applyBorder="1" applyAlignment="1">
      <alignment vertical="top" wrapText="1"/>
    </xf>
    <xf numFmtId="0" fontId="3" fillId="34" borderId="64" xfId="0" applyFont="1" applyFill="1" applyBorder="1" applyAlignment="1" applyProtection="1">
      <alignment horizontal="center" vertical="top" wrapText="1"/>
      <protection hidden="1"/>
    </xf>
    <xf numFmtId="0" fontId="0" fillId="0" borderId="63" xfId="0" applyBorder="1" applyAlignment="1">
      <alignment vertical="top" wrapText="1"/>
    </xf>
    <xf numFmtId="0" fontId="0" fillId="0" borderId="149" xfId="0" applyBorder="1" applyAlignment="1">
      <alignment vertical="top" wrapText="1"/>
    </xf>
    <xf numFmtId="0" fontId="3" fillId="37" borderId="25" xfId="0" applyFont="1" applyFill="1" applyBorder="1" applyAlignment="1" applyProtection="1">
      <alignment horizontal="center" vertical="top" wrapText="1"/>
      <protection hidden="1"/>
    </xf>
    <xf numFmtId="0" fontId="3" fillId="0" borderId="25" xfId="0" applyFont="1" applyBorder="1" applyAlignment="1" applyProtection="1">
      <alignment horizontal="center" vertical="top" wrapText="1"/>
      <protection hidden="1"/>
    </xf>
    <xf numFmtId="0" fontId="0" fillId="0" borderId="25" xfId="0" applyBorder="1" applyAlignment="1" applyProtection="1">
      <alignment horizontal="center" vertical="top" wrapText="1"/>
      <protection hidden="1"/>
    </xf>
    <xf numFmtId="0" fontId="3" fillId="37" borderId="29" xfId="0" applyFont="1" applyFill="1" applyBorder="1" applyAlignment="1" applyProtection="1">
      <alignment horizontal="center" vertical="center"/>
      <protection hidden="1"/>
    </xf>
    <xf numFmtId="0" fontId="0" fillId="37" borderId="30" xfId="0" applyFill="1" applyBorder="1" applyAlignment="1" applyProtection="1">
      <alignment horizontal="center" vertical="center"/>
      <protection hidden="1"/>
    </xf>
    <xf numFmtId="0" fontId="0" fillId="37" borderId="31" xfId="0"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protection hidden="1"/>
    </xf>
    <xf numFmtId="0" fontId="3" fillId="37" borderId="29" xfId="0" applyFont="1" applyFill="1" applyBorder="1" applyAlignment="1" applyProtection="1">
      <alignment horizontal="center" vertical="top" wrapText="1"/>
      <protection hidden="1"/>
    </xf>
    <xf numFmtId="0" fontId="0" fillId="37" borderId="31" xfId="0" applyFill="1" applyBorder="1" applyAlignment="1" applyProtection="1">
      <alignment horizontal="center" vertical="top" wrapText="1"/>
      <protection hidden="1"/>
    </xf>
    <xf numFmtId="0" fontId="3" fillId="33" borderId="29" xfId="0" applyFont="1" applyFill="1" applyBorder="1" applyAlignment="1" applyProtection="1">
      <alignment horizontal="center" vertical="top" wrapText="1"/>
      <protection hidden="1"/>
    </xf>
    <xf numFmtId="0" fontId="3" fillId="33" borderId="30" xfId="0" applyFont="1" applyFill="1" applyBorder="1" applyAlignment="1" applyProtection="1">
      <alignment horizontal="center" vertical="top" wrapText="1"/>
      <protection hidden="1"/>
    </xf>
    <xf numFmtId="0" fontId="3" fillId="33" borderId="31" xfId="0" applyFont="1" applyFill="1" applyBorder="1" applyAlignment="1" applyProtection="1">
      <alignment horizontal="center" vertical="top" wrapText="1"/>
      <protection hidden="1"/>
    </xf>
    <xf numFmtId="0" fontId="3" fillId="37" borderId="29" xfId="0" applyFont="1" applyFill="1" applyBorder="1" applyAlignment="1" applyProtection="1">
      <alignment horizontal="center" vertical="top" wrapText="1"/>
      <protection hidden="1"/>
    </xf>
    <xf numFmtId="0" fontId="3" fillId="37" borderId="31" xfId="0" applyFont="1" applyFill="1" applyBorder="1" applyAlignment="1" applyProtection="1">
      <alignment horizontal="center" vertical="top" wrapText="1"/>
      <protection hidden="1"/>
    </xf>
    <xf numFmtId="0" fontId="2" fillId="33" borderId="132" xfId="0" applyFont="1" applyFill="1" applyBorder="1" applyAlignment="1" applyProtection="1">
      <alignment horizontal="left" vertical="center" wrapText="1"/>
      <protection hidden="1"/>
    </xf>
    <xf numFmtId="0" fontId="0" fillId="0" borderId="151" xfId="0" applyBorder="1" applyAlignment="1" applyProtection="1">
      <alignment/>
      <protection hidden="1"/>
    </xf>
    <xf numFmtId="0" fontId="10" fillId="42" borderId="35" xfId="0" applyFont="1" applyFill="1" applyBorder="1" applyAlignment="1" applyProtection="1" quotePrefix="1">
      <alignment horizontal="left" vertical="center"/>
      <protection hidden="1"/>
    </xf>
    <xf numFmtId="0" fontId="6" fillId="0" borderId="152" xfId="0" applyNumberFormat="1" applyFont="1" applyFill="1" applyBorder="1" applyAlignment="1" applyProtection="1">
      <alignment wrapText="1"/>
      <protection hidden="1"/>
    </xf>
    <xf numFmtId="0" fontId="6" fillId="0" borderId="153" xfId="0" applyNumberFormat="1" applyFont="1" applyFill="1" applyBorder="1" applyAlignment="1" applyProtection="1">
      <alignment wrapText="1"/>
      <protection hidden="1"/>
    </xf>
    <xf numFmtId="0" fontId="17" fillId="0" borderId="123" xfId="0" applyFont="1" applyBorder="1" applyAlignment="1" applyProtection="1">
      <alignment vertical="center" wrapText="1"/>
      <protection hidden="1"/>
    </xf>
    <xf numFmtId="0" fontId="17" fillId="0" borderId="124" xfId="0" applyFont="1" applyBorder="1" applyAlignment="1">
      <alignment vertical="center" wrapText="1"/>
    </xf>
    <xf numFmtId="0" fontId="17" fillId="0" borderId="134" xfId="0" applyFont="1" applyBorder="1" applyAlignment="1">
      <alignment vertical="center" wrapText="1"/>
    </xf>
    <xf numFmtId="0" fontId="92" fillId="43" borderId="83" xfId="0" applyFont="1" applyFill="1" applyBorder="1" applyAlignment="1" applyProtection="1">
      <alignment horizontal="center" wrapText="1"/>
      <protection hidden="1"/>
    </xf>
    <xf numFmtId="0" fontId="93" fillId="43" borderId="30" xfId="0" applyFont="1" applyFill="1" applyBorder="1" applyAlignment="1">
      <alignment horizontal="center" wrapText="1"/>
    </xf>
    <xf numFmtId="0" fontId="93" fillId="43" borderId="33" xfId="0" applyFont="1" applyFill="1" applyBorder="1" applyAlignment="1">
      <alignment horizontal="center" wrapText="1"/>
    </xf>
    <xf numFmtId="0" fontId="19" fillId="37" borderId="21" xfId="0" applyFont="1" applyFill="1" applyBorder="1" applyAlignment="1" applyProtection="1">
      <alignment wrapText="1"/>
      <protection hidden="1"/>
    </xf>
    <xf numFmtId="0" fontId="19" fillId="37" borderId="0" xfId="0" applyFont="1" applyFill="1" applyBorder="1" applyAlignment="1" applyProtection="1">
      <alignment wrapText="1"/>
      <protection hidden="1"/>
    </xf>
    <xf numFmtId="0" fontId="19" fillId="37" borderId="37" xfId="0" applyFont="1" applyFill="1" applyBorder="1" applyAlignment="1" applyProtection="1">
      <alignment wrapText="1"/>
      <protection hidden="1"/>
    </xf>
    <xf numFmtId="0" fontId="13" fillId="0" borderId="0" xfId="0" applyFont="1" applyBorder="1" applyAlignment="1" applyProtection="1">
      <alignment wrapText="1"/>
      <protection hidden="1"/>
    </xf>
    <xf numFmtId="0" fontId="11" fillId="0" borderId="0" xfId="0" applyFont="1" applyBorder="1" applyAlignment="1">
      <alignment wrapText="1"/>
    </xf>
    <xf numFmtId="0" fontId="18" fillId="0" borderId="21" xfId="0" applyFont="1" applyBorder="1" applyAlignment="1" applyProtection="1">
      <alignment horizontal="justify" wrapText="1"/>
      <protection hidden="1"/>
    </xf>
    <xf numFmtId="0" fontId="19" fillId="0" borderId="0" xfId="0" applyFont="1" applyBorder="1" applyAlignment="1" applyProtection="1">
      <alignment wrapText="1"/>
      <protection hidden="1"/>
    </xf>
    <xf numFmtId="0" fontId="19" fillId="0" borderId="21" xfId="0" applyFont="1" applyBorder="1" applyAlignment="1" applyProtection="1">
      <alignment horizontal="justify" wrapText="1"/>
      <protection hidden="1"/>
    </xf>
    <xf numFmtId="0" fontId="0" fillId="0" borderId="0" xfId="0" applyFont="1" applyBorder="1" applyAlignment="1">
      <alignment wrapText="1"/>
    </xf>
    <xf numFmtId="0" fontId="18" fillId="0" borderId="21" xfId="0" applyFont="1" applyBorder="1" applyAlignment="1" applyProtection="1">
      <alignment horizontal="justify" vertical="top" wrapText="1"/>
      <protection hidden="1"/>
    </xf>
    <xf numFmtId="0" fontId="0" fillId="0" borderId="0" xfId="0" applyBorder="1" applyAlignment="1">
      <alignment vertical="top" wrapText="1"/>
    </xf>
    <xf numFmtId="0" fontId="92" fillId="33" borderId="40" xfId="0" applyFont="1" applyFill="1" applyBorder="1" applyAlignment="1" applyProtection="1">
      <alignment wrapText="1"/>
      <protection hidden="1"/>
    </xf>
    <xf numFmtId="0" fontId="92" fillId="33" borderId="10" xfId="0" applyFont="1" applyFill="1" applyBorder="1" applyAlignment="1" applyProtection="1">
      <alignment wrapText="1"/>
      <protection hidden="1"/>
    </xf>
    <xf numFmtId="0" fontId="92" fillId="33" borderId="20" xfId="0" applyFont="1" applyFill="1" applyBorder="1" applyAlignment="1" applyProtection="1">
      <alignment wrapText="1"/>
      <protection hidden="1"/>
    </xf>
    <xf numFmtId="0" fontId="19" fillId="45" borderId="114" xfId="0" applyFont="1" applyFill="1" applyBorder="1" applyAlignment="1" applyProtection="1">
      <alignment vertical="top" wrapText="1"/>
      <protection hidden="1"/>
    </xf>
    <xf numFmtId="0" fontId="19" fillId="0" borderId="97" xfId="0" applyFont="1" applyBorder="1" applyAlignment="1">
      <alignment vertical="top" wrapText="1"/>
    </xf>
    <xf numFmtId="0" fontId="19" fillId="0" borderId="154" xfId="0" applyFont="1" applyBorder="1" applyAlignment="1">
      <alignment vertical="top" wrapText="1"/>
    </xf>
    <xf numFmtId="0" fontId="17" fillId="33" borderId="79" xfId="0" applyFont="1" applyFill="1" applyBorder="1" applyAlignment="1" applyProtection="1">
      <alignment wrapText="1"/>
      <protection hidden="1"/>
    </xf>
    <xf numFmtId="0" fontId="17" fillId="33" borderId="79" xfId="0" applyFont="1" applyFill="1" applyBorder="1" applyAlignment="1">
      <alignment wrapText="1"/>
    </xf>
    <xf numFmtId="0" fontId="17" fillId="33" borderId="128" xfId="0" applyFont="1" applyFill="1" applyBorder="1" applyAlignment="1">
      <alignment wrapText="1"/>
    </xf>
    <xf numFmtId="0" fontId="19" fillId="0" borderId="21" xfId="0" applyFont="1" applyBorder="1" applyAlignment="1">
      <alignment/>
    </xf>
    <xf numFmtId="0" fontId="0" fillId="0" borderId="0" xfId="0" applyBorder="1" applyAlignment="1">
      <alignment/>
    </xf>
    <xf numFmtId="0" fontId="19" fillId="0" borderId="21" xfId="0" applyFont="1" applyBorder="1" applyAlignment="1">
      <alignment wrapText="1"/>
    </xf>
    <xf numFmtId="0" fontId="0" fillId="0" borderId="0" xfId="0" applyBorder="1" applyAlignment="1">
      <alignment wrapText="1"/>
    </xf>
    <xf numFmtId="0" fontId="24" fillId="0" borderId="21" xfId="0" applyFont="1" applyBorder="1" applyAlignment="1" applyProtection="1">
      <alignment horizontal="justify" wrapText="1"/>
      <protection hidden="1"/>
    </xf>
    <xf numFmtId="0" fontId="25" fillId="0" borderId="0" xfId="0" applyFont="1" applyBorder="1" applyAlignment="1">
      <alignment wrapText="1"/>
    </xf>
    <xf numFmtId="0" fontId="18" fillId="0" borderId="21" xfId="0" applyFont="1" applyBorder="1" applyAlignment="1" applyProtection="1">
      <alignment horizontal="justify" vertical="center" wrapText="1"/>
      <protection hidden="1"/>
    </xf>
    <xf numFmtId="0" fontId="0" fillId="0" borderId="0" xfId="0" applyBorder="1" applyAlignment="1">
      <alignment vertical="center" wrapText="1"/>
    </xf>
    <xf numFmtId="0" fontId="18" fillId="0" borderId="21" xfId="0" applyFont="1" applyBorder="1" applyAlignment="1">
      <alignment wrapText="1"/>
    </xf>
    <xf numFmtId="0" fontId="18" fillId="0" borderId="0" xfId="0" applyFont="1" applyBorder="1" applyAlignment="1" applyProtection="1">
      <alignment horizontal="justify" wrapText="1"/>
      <protection hidden="1"/>
    </xf>
    <xf numFmtId="0" fontId="3" fillId="0" borderId="0" xfId="0" applyFont="1" applyBorder="1" applyAlignment="1">
      <alignment wrapText="1"/>
    </xf>
    <xf numFmtId="0" fontId="19" fillId="0" borderId="21" xfId="0" applyFont="1" applyBorder="1" applyAlignment="1" applyProtection="1">
      <alignment horizontal="justify" vertical="top" wrapText="1"/>
      <protection hidden="1"/>
    </xf>
    <xf numFmtId="0" fontId="0" fillId="0" borderId="0" xfId="0" applyFont="1" applyBorder="1" applyAlignment="1">
      <alignment vertical="top" wrapText="1"/>
    </xf>
    <xf numFmtId="0" fontId="22" fillId="0" borderId="21" xfId="0" applyFont="1" applyBorder="1" applyAlignment="1" applyProtection="1">
      <alignment wrapText="1"/>
      <protection hidden="1"/>
    </xf>
    <xf numFmtId="0" fontId="23" fillId="0" borderId="0" xfId="0" applyFont="1" applyBorder="1" applyAlignment="1">
      <alignment wrapText="1"/>
    </xf>
    <xf numFmtId="0" fontId="19" fillId="0" borderId="21" xfId="0" applyFont="1" applyBorder="1" applyAlignment="1" applyProtection="1">
      <alignment wrapText="1"/>
      <protection hidden="1"/>
    </xf>
    <xf numFmtId="0" fontId="19" fillId="0" borderId="0" xfId="0" applyFont="1" applyBorder="1" applyAlignment="1">
      <alignment wrapText="1"/>
    </xf>
    <xf numFmtId="0" fontId="92" fillId="33" borderId="21" xfId="0" applyFont="1" applyFill="1" applyBorder="1" applyAlignment="1" applyProtection="1">
      <alignment wrapText="1"/>
      <protection hidden="1"/>
    </xf>
    <xf numFmtId="0" fontId="94" fillId="0" borderId="0" xfId="0" applyFont="1" applyBorder="1" applyAlignment="1">
      <alignment wrapText="1"/>
    </xf>
    <xf numFmtId="0" fontId="15" fillId="37" borderId="0" xfId="0" applyFont="1" applyFill="1" applyAlignment="1" applyProtection="1">
      <alignment horizontal="center" vertical="center" wrapText="1"/>
      <protection hidden="1"/>
    </xf>
    <xf numFmtId="0" fontId="16" fillId="37" borderId="0" xfId="0" applyFont="1" applyFill="1" applyAlignment="1" applyProtection="1">
      <alignment horizontal="center" vertical="center" wrapText="1"/>
      <protection hidden="1"/>
    </xf>
    <xf numFmtId="0" fontId="17" fillId="0" borderId="0" xfId="0" applyFont="1" applyAlignment="1" applyProtection="1">
      <alignment wrapText="1"/>
      <protection hidden="1"/>
    </xf>
    <xf numFmtId="0" fontId="15" fillId="34" borderId="0" xfId="0" applyFont="1" applyFill="1" applyAlignment="1" applyProtection="1">
      <alignment wrapText="1"/>
      <protection hidden="1"/>
    </xf>
    <xf numFmtId="0" fontId="18" fillId="45" borderId="0" xfId="0" applyFont="1" applyFill="1" applyAlignment="1" applyProtection="1">
      <alignment wrapText="1"/>
      <protection hidden="1"/>
    </xf>
    <xf numFmtId="0" fontId="92" fillId="43" borderId="40" xfId="0" applyFont="1" applyFill="1" applyBorder="1" applyAlignment="1" applyProtection="1">
      <alignment horizontal="center" wrapText="1"/>
      <protection hidden="1"/>
    </xf>
    <xf numFmtId="0" fontId="93" fillId="43" borderId="10" xfId="0" applyFont="1" applyFill="1" applyBorder="1" applyAlignment="1" applyProtection="1">
      <alignment horizontal="center" wrapText="1"/>
      <protection hidden="1"/>
    </xf>
    <xf numFmtId="0" fontId="93" fillId="43" borderId="20" xfId="0" applyFont="1" applyFill="1" applyBorder="1" applyAlignment="1" applyProtection="1">
      <alignment horizontal="center" wrapText="1"/>
      <protection hidden="1"/>
    </xf>
    <xf numFmtId="0" fontId="92" fillId="37" borderId="21" xfId="0" applyFont="1" applyFill="1" applyBorder="1" applyAlignment="1" applyProtection="1">
      <alignment horizontal="center" wrapText="1"/>
      <protection hidden="1"/>
    </xf>
    <xf numFmtId="0" fontId="95" fillId="37" borderId="0" xfId="0" applyFont="1" applyFill="1" applyBorder="1" applyAlignment="1" applyProtection="1">
      <alignment horizontal="center" wrapText="1"/>
      <protection hidden="1"/>
    </xf>
    <xf numFmtId="0" fontId="95" fillId="37" borderId="37" xfId="0" applyFont="1" applyFill="1" applyBorder="1" applyAlignment="1" applyProtection="1">
      <alignment horizontal="center" wrapText="1"/>
      <protection hidden="1"/>
    </xf>
    <xf numFmtId="0" fontId="19" fillId="37" borderId="21" xfId="0" applyFont="1" applyFill="1" applyBorder="1" applyAlignment="1" applyProtection="1">
      <alignment horizontal="justify" vertical="center" wrapText="1"/>
      <protection hidden="1"/>
    </xf>
    <xf numFmtId="0" fontId="19" fillId="37" borderId="0" xfId="0" applyFont="1" applyFill="1" applyBorder="1" applyAlignment="1" applyProtection="1">
      <alignment horizontal="justify" vertical="center" wrapText="1"/>
      <protection hidden="1"/>
    </xf>
    <xf numFmtId="0" fontId="19" fillId="37" borderId="37" xfId="0" applyFont="1" applyFill="1" applyBorder="1" applyAlignment="1" applyProtection="1">
      <alignment horizontal="justify" vertical="center" wrapText="1"/>
      <protection hidden="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101_pre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verena"/>
      <sheetName val="Profi"/>
      <sheetName val="Neprofi"/>
      <sheetName val="Sit"/>
      <sheetName val="SUM"/>
    </sheetNames>
    <sheetDataSet>
      <sheetData sheetId="0">
        <row r="9">
          <cell r="D9">
            <v>16106</v>
          </cell>
          <cell r="E9">
            <v>1</v>
          </cell>
          <cell r="H9">
            <v>140191</v>
          </cell>
          <cell r="T9">
            <v>58</v>
          </cell>
          <cell r="U9">
            <v>56400</v>
          </cell>
          <cell r="V9">
            <v>5405</v>
          </cell>
          <cell r="AA9">
            <v>1610</v>
          </cell>
          <cell r="AB9">
            <v>306</v>
          </cell>
          <cell r="AC9">
            <v>60377</v>
          </cell>
          <cell r="AD9">
            <v>22305</v>
          </cell>
          <cell r="AF9">
            <v>74</v>
          </cell>
          <cell r="AG9">
            <v>812</v>
          </cell>
          <cell r="AH9">
            <v>1435</v>
          </cell>
          <cell r="AJ9">
            <v>38072</v>
          </cell>
          <cell r="AL9">
            <v>96325</v>
          </cell>
          <cell r="AM9">
            <v>25871</v>
          </cell>
          <cell r="AN9">
            <v>56602</v>
          </cell>
          <cell r="AO9">
            <v>818</v>
          </cell>
          <cell r="AP9">
            <v>5099</v>
          </cell>
          <cell r="AQ9">
            <v>6998</v>
          </cell>
          <cell r="BA9">
            <v>978</v>
          </cell>
          <cell r="BB9">
            <v>61731</v>
          </cell>
          <cell r="BE9">
            <v>248</v>
          </cell>
          <cell r="BF9">
            <v>107</v>
          </cell>
          <cell r="BG9">
            <v>107</v>
          </cell>
          <cell r="BM9">
            <v>14532</v>
          </cell>
          <cell r="BO9">
            <v>300</v>
          </cell>
          <cell r="BP9">
            <v>77</v>
          </cell>
          <cell r="BQ9">
            <v>1</v>
          </cell>
          <cell r="BR9">
            <v>101</v>
          </cell>
          <cell r="BS9">
            <v>171</v>
          </cell>
          <cell r="BV9">
            <v>0</v>
          </cell>
          <cell r="BX9">
            <v>0</v>
          </cell>
          <cell r="BZ9">
            <v>0</v>
          </cell>
          <cell r="CC9">
            <v>607</v>
          </cell>
          <cell r="CD9">
            <v>27</v>
          </cell>
          <cell r="CF9">
            <v>10</v>
          </cell>
          <cell r="CG9">
            <v>1</v>
          </cell>
          <cell r="CI9">
            <v>39</v>
          </cell>
          <cell r="CK9">
            <v>1</v>
          </cell>
          <cell r="CL9">
            <v>1</v>
          </cell>
          <cell r="CM9">
            <v>21662</v>
          </cell>
          <cell r="CN9">
            <v>0</v>
          </cell>
          <cell r="CO9">
            <v>31902</v>
          </cell>
          <cell r="CP9">
            <v>0</v>
          </cell>
          <cell r="CQ9">
            <v>6170</v>
          </cell>
          <cell r="CR9">
            <v>0</v>
          </cell>
          <cell r="CS9">
            <v>1</v>
          </cell>
          <cell r="CT9">
            <v>0</v>
          </cell>
          <cell r="CU9">
            <v>0</v>
          </cell>
          <cell r="CW9">
            <v>353</v>
          </cell>
          <cell r="CX9">
            <v>1247</v>
          </cell>
          <cell r="CZ9">
            <v>12</v>
          </cell>
          <cell r="DA9">
            <v>3</v>
          </cell>
          <cell r="DB9">
            <v>0</v>
          </cell>
          <cell r="DC9">
            <v>1</v>
          </cell>
          <cell r="DD9">
            <v>0</v>
          </cell>
          <cell r="DE9">
            <v>6</v>
          </cell>
          <cell r="DF9">
            <v>1</v>
          </cell>
          <cell r="DI9">
            <v>0</v>
          </cell>
          <cell r="EK9">
            <v>1249219</v>
          </cell>
          <cell r="EL9">
            <v>63641</v>
          </cell>
          <cell r="EM9">
            <v>7260</v>
          </cell>
          <cell r="EZ9">
            <v>616942</v>
          </cell>
          <cell r="FA9">
            <v>2816</v>
          </cell>
          <cell r="FB9">
            <v>36543</v>
          </cell>
          <cell r="FC9">
            <v>632277</v>
          </cell>
        </row>
        <row r="10">
          <cell r="B10" t="str">
            <v>Bruntál</v>
          </cell>
        </row>
      </sheetData>
      <sheetData sheetId="1">
        <row r="9">
          <cell r="D9">
            <v>45488</v>
          </cell>
          <cell r="H9">
            <v>205662</v>
          </cell>
          <cell r="T9">
            <v>232</v>
          </cell>
          <cell r="U9">
            <v>162337</v>
          </cell>
          <cell r="V9">
            <v>6979</v>
          </cell>
          <cell r="AA9">
            <v>5147</v>
          </cell>
          <cell r="AB9">
            <v>1490</v>
          </cell>
          <cell r="AC9">
            <v>121567</v>
          </cell>
          <cell r="AD9">
            <v>67653</v>
          </cell>
          <cell r="AF9">
            <v>4096</v>
          </cell>
          <cell r="AG9">
            <v>6362</v>
          </cell>
          <cell r="AH9">
            <v>2570</v>
          </cell>
          <cell r="AJ9">
            <v>53914</v>
          </cell>
          <cell r="AL9">
            <v>243801</v>
          </cell>
          <cell r="AM9">
            <v>26828</v>
          </cell>
          <cell r="AN9">
            <v>156837</v>
          </cell>
          <cell r="AO9">
            <v>5349</v>
          </cell>
          <cell r="AP9">
            <v>20032</v>
          </cell>
          <cell r="AQ9">
            <v>28793</v>
          </cell>
          <cell r="BA9">
            <v>6519</v>
          </cell>
          <cell r="BB9">
            <v>129985</v>
          </cell>
          <cell r="BE9">
            <v>219</v>
          </cell>
          <cell r="BG9">
            <v>418</v>
          </cell>
          <cell r="BM9">
            <v>0</v>
          </cell>
          <cell r="BO9">
            <v>1829</v>
          </cell>
          <cell r="BP9">
            <v>0</v>
          </cell>
          <cell r="BQ9">
            <v>0</v>
          </cell>
          <cell r="BR9">
            <v>218</v>
          </cell>
          <cell r="BS9">
            <v>182</v>
          </cell>
          <cell r="BV9">
            <v>1</v>
          </cell>
          <cell r="BX9">
            <v>0</v>
          </cell>
          <cell r="BZ9">
            <v>0</v>
          </cell>
          <cell r="CC9">
            <v>1514</v>
          </cell>
          <cell r="CD9">
            <v>168</v>
          </cell>
          <cell r="CF9">
            <v>41</v>
          </cell>
          <cell r="CK9">
            <v>6</v>
          </cell>
          <cell r="CL9">
            <v>6</v>
          </cell>
          <cell r="CM9">
            <v>57955</v>
          </cell>
          <cell r="CN9">
            <v>5241</v>
          </cell>
          <cell r="CO9">
            <v>43507</v>
          </cell>
          <cell r="CP9">
            <v>116</v>
          </cell>
          <cell r="CQ9">
            <v>10407</v>
          </cell>
          <cell r="CR9">
            <v>0</v>
          </cell>
          <cell r="CS9">
            <v>2</v>
          </cell>
          <cell r="CT9">
            <v>267</v>
          </cell>
          <cell r="CU9">
            <v>0</v>
          </cell>
          <cell r="CW9">
            <v>938</v>
          </cell>
          <cell r="CX9">
            <v>146</v>
          </cell>
          <cell r="CZ9">
            <v>22</v>
          </cell>
          <cell r="DA9">
            <v>5</v>
          </cell>
          <cell r="DB9">
            <v>0</v>
          </cell>
          <cell r="DC9">
            <v>1</v>
          </cell>
          <cell r="DD9">
            <v>0</v>
          </cell>
          <cell r="DE9">
            <v>9</v>
          </cell>
          <cell r="DF9">
            <v>5.5</v>
          </cell>
          <cell r="EK9">
            <v>1733626</v>
          </cell>
          <cell r="EL9">
            <v>208840</v>
          </cell>
          <cell r="EM9">
            <v>33118</v>
          </cell>
          <cell r="EZ9">
            <v>0</v>
          </cell>
          <cell r="FA9">
            <v>0</v>
          </cell>
          <cell r="FB9">
            <v>0</v>
          </cell>
        </row>
        <row r="10">
          <cell r="A10" t="str">
            <v>01</v>
          </cell>
          <cell r="B10" t="str">
            <v>Břidličná</v>
          </cell>
          <cell r="D10">
            <v>3114</v>
          </cell>
          <cell r="E10">
            <v>1</v>
          </cell>
          <cell r="H10">
            <v>10093</v>
          </cell>
          <cell r="T10">
            <v>13</v>
          </cell>
          <cell r="U10">
            <v>8180</v>
          </cell>
          <cell r="V10">
            <v>362</v>
          </cell>
          <cell r="AA10">
            <v>330</v>
          </cell>
          <cell r="AB10">
            <v>55</v>
          </cell>
          <cell r="AC10">
            <v>4633</v>
          </cell>
          <cell r="AD10">
            <v>2014</v>
          </cell>
          <cell r="AF10">
            <v>48</v>
          </cell>
          <cell r="AG10">
            <v>307</v>
          </cell>
          <cell r="AH10">
            <v>0</v>
          </cell>
          <cell r="AJ10">
            <v>2619</v>
          </cell>
          <cell r="AL10">
            <v>6182</v>
          </cell>
          <cell r="AM10">
            <v>428</v>
          </cell>
          <cell r="AN10">
            <v>4277</v>
          </cell>
          <cell r="AO10">
            <v>79</v>
          </cell>
          <cell r="AP10">
            <v>38</v>
          </cell>
          <cell r="AQ10">
            <v>403</v>
          </cell>
          <cell r="BA10">
            <v>0</v>
          </cell>
          <cell r="BB10">
            <v>1962</v>
          </cell>
          <cell r="BE10">
            <v>2</v>
          </cell>
          <cell r="BF10">
            <v>105</v>
          </cell>
          <cell r="BG10">
            <v>105</v>
          </cell>
          <cell r="BM10">
            <v>0</v>
          </cell>
          <cell r="BO10">
            <v>604</v>
          </cell>
          <cell r="BP10">
            <v>0</v>
          </cell>
          <cell r="BQ10">
            <v>0</v>
          </cell>
          <cell r="BR10">
            <v>21</v>
          </cell>
          <cell r="BS10">
            <v>0</v>
          </cell>
          <cell r="BV10">
            <v>0</v>
          </cell>
          <cell r="BX10">
            <v>0</v>
          </cell>
          <cell r="BZ10">
            <v>0</v>
          </cell>
          <cell r="CC10">
            <v>178</v>
          </cell>
          <cell r="CD10">
            <v>30</v>
          </cell>
          <cell r="CF10">
            <v>3</v>
          </cell>
          <cell r="CG10">
            <v>1</v>
          </cell>
          <cell r="CI10">
            <v>34</v>
          </cell>
          <cell r="CK10">
            <v>1</v>
          </cell>
          <cell r="CL10">
            <v>1</v>
          </cell>
          <cell r="CM10">
            <v>1462</v>
          </cell>
          <cell r="CN10">
            <v>0</v>
          </cell>
          <cell r="CO10">
            <v>2351</v>
          </cell>
          <cell r="CP10">
            <v>0</v>
          </cell>
          <cell r="CQ10">
            <v>268</v>
          </cell>
          <cell r="CR10">
            <v>0</v>
          </cell>
          <cell r="CS10">
            <v>0</v>
          </cell>
          <cell r="CT10">
            <v>0</v>
          </cell>
          <cell r="CU10">
            <v>0</v>
          </cell>
          <cell r="CW10">
            <v>49</v>
          </cell>
          <cell r="CX10">
            <v>0</v>
          </cell>
          <cell r="CZ10">
            <v>1</v>
          </cell>
          <cell r="DA10">
            <v>0</v>
          </cell>
          <cell r="DB10">
            <v>0</v>
          </cell>
          <cell r="DC10">
            <v>0</v>
          </cell>
          <cell r="DD10">
            <v>0</v>
          </cell>
          <cell r="DE10">
            <v>1</v>
          </cell>
          <cell r="DF10">
            <v>0</v>
          </cell>
          <cell r="DI10">
            <v>0</v>
          </cell>
          <cell r="EK10">
            <v>101518</v>
          </cell>
          <cell r="EL10">
            <v>12811</v>
          </cell>
          <cell r="EM10">
            <v>18707</v>
          </cell>
          <cell r="EZ10">
            <v>0</v>
          </cell>
          <cell r="FA10">
            <v>0</v>
          </cell>
          <cell r="FB10">
            <v>0</v>
          </cell>
          <cell r="FC10">
            <v>101518</v>
          </cell>
        </row>
        <row r="11">
          <cell r="A11" t="str">
            <v>02</v>
          </cell>
          <cell r="B11" t="str">
            <v>Horní Benešov</v>
          </cell>
          <cell r="D11">
            <v>2307</v>
          </cell>
          <cell r="E11">
            <v>1</v>
          </cell>
          <cell r="H11">
            <v>15611</v>
          </cell>
          <cell r="T11">
            <v>15</v>
          </cell>
          <cell r="U11">
            <v>12357</v>
          </cell>
          <cell r="V11">
            <v>381</v>
          </cell>
          <cell r="AA11">
            <v>226</v>
          </cell>
          <cell r="AB11">
            <v>68</v>
          </cell>
          <cell r="AC11">
            <v>5361</v>
          </cell>
          <cell r="AD11">
            <v>3221</v>
          </cell>
          <cell r="AF11">
            <v>303</v>
          </cell>
          <cell r="AG11">
            <v>949</v>
          </cell>
          <cell r="AH11">
            <v>379</v>
          </cell>
          <cell r="AJ11">
            <v>2140</v>
          </cell>
          <cell r="AL11">
            <v>6575</v>
          </cell>
          <cell r="AM11">
            <v>406</v>
          </cell>
          <cell r="AN11">
            <v>5408</v>
          </cell>
          <cell r="AO11">
            <v>29</v>
          </cell>
          <cell r="AP11">
            <v>316</v>
          </cell>
          <cell r="AQ11">
            <v>409</v>
          </cell>
          <cell r="BA11">
            <v>20</v>
          </cell>
          <cell r="BB11">
            <v>2794</v>
          </cell>
          <cell r="BE11">
            <v>2</v>
          </cell>
          <cell r="BF11">
            <v>34</v>
          </cell>
          <cell r="BG11">
            <v>34</v>
          </cell>
          <cell r="BM11">
            <v>0</v>
          </cell>
          <cell r="BO11">
            <v>320</v>
          </cell>
          <cell r="BP11">
            <v>0</v>
          </cell>
          <cell r="BQ11">
            <v>0</v>
          </cell>
          <cell r="BR11">
            <v>37</v>
          </cell>
          <cell r="BS11">
            <v>29</v>
          </cell>
          <cell r="BV11">
            <v>0</v>
          </cell>
          <cell r="BX11">
            <v>0</v>
          </cell>
          <cell r="BZ11">
            <v>0</v>
          </cell>
          <cell r="CC11">
            <v>255</v>
          </cell>
          <cell r="CD11">
            <v>30</v>
          </cell>
          <cell r="CF11">
            <v>9</v>
          </cell>
          <cell r="CG11">
            <v>1</v>
          </cell>
          <cell r="CI11">
            <v>37</v>
          </cell>
          <cell r="CK11">
            <v>1</v>
          </cell>
          <cell r="CL11">
            <v>1</v>
          </cell>
          <cell r="CM11">
            <v>2685</v>
          </cell>
          <cell r="CN11">
            <v>0</v>
          </cell>
          <cell r="CO11">
            <v>2086</v>
          </cell>
          <cell r="CP11">
            <v>0</v>
          </cell>
          <cell r="CQ11">
            <v>54</v>
          </cell>
          <cell r="CR11">
            <v>0</v>
          </cell>
          <cell r="CS11">
            <v>0</v>
          </cell>
          <cell r="CT11">
            <v>0</v>
          </cell>
          <cell r="CU11">
            <v>0</v>
          </cell>
          <cell r="CW11">
            <v>0</v>
          </cell>
          <cell r="CX11">
            <v>0</v>
          </cell>
          <cell r="CZ11">
            <v>2</v>
          </cell>
          <cell r="DA11">
            <v>0</v>
          </cell>
          <cell r="DB11">
            <v>0</v>
          </cell>
          <cell r="DC11">
            <v>0</v>
          </cell>
          <cell r="DD11">
            <v>0</v>
          </cell>
          <cell r="DE11">
            <v>1</v>
          </cell>
          <cell r="DF11">
            <v>1</v>
          </cell>
          <cell r="DI11">
            <v>0</v>
          </cell>
          <cell r="EK11">
            <v>80377</v>
          </cell>
          <cell r="EL11">
            <v>6345</v>
          </cell>
          <cell r="EM11">
            <v>0</v>
          </cell>
          <cell r="EZ11">
            <v>0</v>
          </cell>
          <cell r="FA11">
            <v>0</v>
          </cell>
          <cell r="FB11">
            <v>0</v>
          </cell>
          <cell r="FC11">
            <v>80377</v>
          </cell>
        </row>
        <row r="12">
          <cell r="A12" t="str">
            <v>03</v>
          </cell>
          <cell r="B12" t="str">
            <v>Krnov</v>
          </cell>
          <cell r="D12">
            <v>23356</v>
          </cell>
          <cell r="E12">
            <v>1</v>
          </cell>
          <cell r="H12">
            <v>105906</v>
          </cell>
          <cell r="T12">
            <v>110</v>
          </cell>
          <cell r="U12">
            <v>75000</v>
          </cell>
          <cell r="V12">
            <v>3631</v>
          </cell>
          <cell r="AA12">
            <v>3003</v>
          </cell>
          <cell r="AB12">
            <v>928</v>
          </cell>
          <cell r="AC12">
            <v>79512</v>
          </cell>
          <cell r="AD12">
            <v>44732</v>
          </cell>
          <cell r="AF12">
            <v>2963</v>
          </cell>
          <cell r="AG12">
            <v>3661</v>
          </cell>
          <cell r="AH12">
            <v>1327</v>
          </cell>
          <cell r="AJ12">
            <v>34780</v>
          </cell>
          <cell r="AL12">
            <v>156462</v>
          </cell>
          <cell r="AM12">
            <v>20558</v>
          </cell>
          <cell r="AN12">
            <v>97458</v>
          </cell>
          <cell r="AO12">
            <v>4469</v>
          </cell>
          <cell r="AP12">
            <v>15420</v>
          </cell>
          <cell r="AQ12">
            <v>14451</v>
          </cell>
          <cell r="BA12">
            <v>5360</v>
          </cell>
          <cell r="BB12">
            <v>89656</v>
          </cell>
          <cell r="BE12">
            <v>86</v>
          </cell>
          <cell r="BF12">
            <v>103</v>
          </cell>
          <cell r="BG12">
            <v>99</v>
          </cell>
          <cell r="BM12">
            <v>0</v>
          </cell>
          <cell r="BO12">
            <v>240</v>
          </cell>
          <cell r="BP12">
            <v>0</v>
          </cell>
          <cell r="BQ12">
            <v>0</v>
          </cell>
          <cell r="BR12">
            <v>96</v>
          </cell>
          <cell r="BS12">
            <v>75</v>
          </cell>
          <cell r="BV12">
            <v>1</v>
          </cell>
          <cell r="BX12">
            <v>0</v>
          </cell>
          <cell r="BZ12">
            <v>0</v>
          </cell>
          <cell r="CC12">
            <v>340</v>
          </cell>
          <cell r="CD12">
            <v>47</v>
          </cell>
          <cell r="CF12">
            <v>19</v>
          </cell>
          <cell r="CG12">
            <v>1</v>
          </cell>
          <cell r="CI12">
            <v>42</v>
          </cell>
          <cell r="CK12">
            <v>1</v>
          </cell>
          <cell r="CL12">
            <v>1</v>
          </cell>
          <cell r="CM12">
            <v>18746</v>
          </cell>
          <cell r="CN12">
            <v>5085</v>
          </cell>
          <cell r="CO12">
            <v>27867</v>
          </cell>
          <cell r="CP12">
            <v>102</v>
          </cell>
          <cell r="CQ12">
            <v>6913</v>
          </cell>
          <cell r="CR12">
            <v>0</v>
          </cell>
          <cell r="CS12">
            <v>2</v>
          </cell>
          <cell r="CT12">
            <v>267</v>
          </cell>
          <cell r="CU12">
            <v>0</v>
          </cell>
          <cell r="CW12">
            <v>889</v>
          </cell>
          <cell r="CX12">
            <v>0</v>
          </cell>
          <cell r="CZ12">
            <v>11</v>
          </cell>
          <cell r="DA12">
            <v>3</v>
          </cell>
          <cell r="DB12">
            <v>0</v>
          </cell>
          <cell r="DC12">
            <v>0</v>
          </cell>
          <cell r="DD12">
            <v>0</v>
          </cell>
          <cell r="DE12">
            <v>3</v>
          </cell>
          <cell r="DF12">
            <v>4</v>
          </cell>
          <cell r="DI12">
            <v>0</v>
          </cell>
          <cell r="EK12">
            <v>935739</v>
          </cell>
          <cell r="EL12">
            <v>123692</v>
          </cell>
          <cell r="EM12">
            <v>14411</v>
          </cell>
          <cell r="EZ12">
            <v>0</v>
          </cell>
          <cell r="FA12">
            <v>0</v>
          </cell>
          <cell r="FB12">
            <v>0</v>
          </cell>
          <cell r="FC12">
            <v>935739</v>
          </cell>
        </row>
        <row r="13">
          <cell r="A13" t="str">
            <v>04</v>
          </cell>
          <cell r="B13" t="str">
            <v>Město Albrechtice</v>
          </cell>
          <cell r="D13">
            <v>3486</v>
          </cell>
          <cell r="E13">
            <v>1</v>
          </cell>
          <cell r="H13">
            <v>17892</v>
          </cell>
          <cell r="T13">
            <v>8</v>
          </cell>
          <cell r="U13">
            <v>16800</v>
          </cell>
          <cell r="V13">
            <v>498</v>
          </cell>
          <cell r="AA13">
            <v>297</v>
          </cell>
          <cell r="AB13">
            <v>62</v>
          </cell>
          <cell r="AC13">
            <v>2041</v>
          </cell>
          <cell r="AD13">
            <v>2041</v>
          </cell>
          <cell r="AF13">
            <v>63</v>
          </cell>
          <cell r="AG13">
            <v>122</v>
          </cell>
          <cell r="AH13">
            <v>0</v>
          </cell>
          <cell r="AJ13">
            <v>0</v>
          </cell>
          <cell r="AL13">
            <v>12773</v>
          </cell>
          <cell r="AM13">
            <v>359</v>
          </cell>
          <cell r="AN13">
            <v>9500</v>
          </cell>
          <cell r="AO13">
            <v>91</v>
          </cell>
          <cell r="AP13">
            <v>1123</v>
          </cell>
          <cell r="AQ13">
            <v>1700</v>
          </cell>
          <cell r="BA13">
            <v>0</v>
          </cell>
          <cell r="BB13">
            <v>2121</v>
          </cell>
          <cell r="BE13">
            <v>0</v>
          </cell>
          <cell r="BF13">
            <v>5</v>
          </cell>
          <cell r="BG13">
            <v>5</v>
          </cell>
          <cell r="BM13">
            <v>0</v>
          </cell>
          <cell r="BO13">
            <v>123</v>
          </cell>
          <cell r="BP13">
            <v>0</v>
          </cell>
          <cell r="BQ13">
            <v>0</v>
          </cell>
          <cell r="BR13">
            <v>6</v>
          </cell>
          <cell r="BS13">
            <v>0</v>
          </cell>
          <cell r="BV13">
            <v>0</v>
          </cell>
          <cell r="BX13">
            <v>0</v>
          </cell>
          <cell r="BZ13">
            <v>0</v>
          </cell>
          <cell r="CC13">
            <v>105</v>
          </cell>
          <cell r="CD13">
            <v>5</v>
          </cell>
          <cell r="CF13">
            <v>2</v>
          </cell>
          <cell r="CG13">
            <v>0</v>
          </cell>
          <cell r="CI13">
            <v>20</v>
          </cell>
          <cell r="CK13">
            <v>1</v>
          </cell>
          <cell r="CL13">
            <v>1</v>
          </cell>
          <cell r="CM13">
            <v>2861</v>
          </cell>
          <cell r="CN13">
            <v>0</v>
          </cell>
          <cell r="CO13">
            <v>0</v>
          </cell>
          <cell r="CP13">
            <v>0</v>
          </cell>
          <cell r="CQ13">
            <v>0</v>
          </cell>
          <cell r="CR13">
            <v>0</v>
          </cell>
          <cell r="CS13">
            <v>0</v>
          </cell>
          <cell r="CT13">
            <v>0</v>
          </cell>
          <cell r="CU13">
            <v>0</v>
          </cell>
          <cell r="CW13">
            <v>0</v>
          </cell>
          <cell r="CX13">
            <v>4</v>
          </cell>
          <cell r="CZ13">
            <v>1</v>
          </cell>
          <cell r="DA13">
            <v>0</v>
          </cell>
          <cell r="DB13">
            <v>0</v>
          </cell>
          <cell r="DC13">
            <v>0</v>
          </cell>
          <cell r="DD13">
            <v>0</v>
          </cell>
          <cell r="DE13">
            <v>1</v>
          </cell>
          <cell r="DF13">
            <v>0</v>
          </cell>
          <cell r="DI13">
            <v>0</v>
          </cell>
          <cell r="EK13">
            <v>106034</v>
          </cell>
          <cell r="EL13">
            <v>6034</v>
          </cell>
          <cell r="EM13">
            <v>0</v>
          </cell>
          <cell r="EZ13">
            <v>0</v>
          </cell>
          <cell r="FA13">
            <v>0</v>
          </cell>
          <cell r="FB13">
            <v>0</v>
          </cell>
          <cell r="FC13">
            <v>106034</v>
          </cell>
        </row>
        <row r="14">
          <cell r="A14" t="str">
            <v>05</v>
          </cell>
          <cell r="B14" t="str">
            <v>Rýmařov</v>
          </cell>
          <cell r="D14">
            <v>8206</v>
          </cell>
          <cell r="E14">
            <v>1</v>
          </cell>
          <cell r="H14">
            <v>28061</v>
          </cell>
          <cell r="T14">
            <v>50</v>
          </cell>
          <cell r="U14">
            <v>25000</v>
          </cell>
          <cell r="V14">
            <v>1201</v>
          </cell>
          <cell r="AA14">
            <v>819</v>
          </cell>
          <cell r="AB14">
            <v>282</v>
          </cell>
          <cell r="AC14">
            <v>17321</v>
          </cell>
          <cell r="AD14">
            <v>8126</v>
          </cell>
          <cell r="AF14">
            <v>683</v>
          </cell>
          <cell r="AG14">
            <v>747</v>
          </cell>
          <cell r="AH14">
            <v>210</v>
          </cell>
          <cell r="AJ14">
            <v>9195</v>
          </cell>
          <cell r="AL14">
            <v>23509</v>
          </cell>
          <cell r="AM14">
            <v>1989</v>
          </cell>
          <cell r="AN14">
            <v>16592</v>
          </cell>
          <cell r="AO14">
            <v>184</v>
          </cell>
          <cell r="AP14">
            <v>1234</v>
          </cell>
          <cell r="AQ14">
            <v>3103</v>
          </cell>
          <cell r="BA14">
            <v>1139</v>
          </cell>
          <cell r="BB14">
            <v>8201</v>
          </cell>
          <cell r="BE14">
            <v>124</v>
          </cell>
          <cell r="BF14">
            <v>26</v>
          </cell>
          <cell r="BG14">
            <v>26</v>
          </cell>
          <cell r="BM14">
            <v>0</v>
          </cell>
          <cell r="BO14">
            <v>128</v>
          </cell>
          <cell r="BP14">
            <v>0</v>
          </cell>
          <cell r="BQ14">
            <v>0</v>
          </cell>
          <cell r="BR14">
            <v>34</v>
          </cell>
          <cell r="BS14">
            <v>27</v>
          </cell>
          <cell r="BV14">
            <v>0</v>
          </cell>
          <cell r="BX14">
            <v>0</v>
          </cell>
          <cell r="BZ14">
            <v>0</v>
          </cell>
          <cell r="CC14">
            <v>472</v>
          </cell>
          <cell r="CD14">
            <v>50</v>
          </cell>
          <cell r="CF14">
            <v>5</v>
          </cell>
          <cell r="CG14">
            <v>0</v>
          </cell>
          <cell r="CI14">
            <v>29</v>
          </cell>
          <cell r="CK14">
            <v>1</v>
          </cell>
          <cell r="CL14">
            <v>1</v>
          </cell>
          <cell r="CM14">
            <v>21624</v>
          </cell>
          <cell r="CN14">
            <v>156</v>
          </cell>
          <cell r="CO14">
            <v>6949</v>
          </cell>
          <cell r="CP14">
            <v>14</v>
          </cell>
          <cell r="CQ14">
            <v>2246</v>
          </cell>
          <cell r="CR14">
            <v>0</v>
          </cell>
          <cell r="CS14">
            <v>0</v>
          </cell>
          <cell r="CT14">
            <v>0</v>
          </cell>
          <cell r="CU14">
            <v>0</v>
          </cell>
          <cell r="CW14">
            <v>0</v>
          </cell>
          <cell r="CX14">
            <v>0</v>
          </cell>
          <cell r="CZ14">
            <v>4</v>
          </cell>
          <cell r="DA14">
            <v>1</v>
          </cell>
          <cell r="DB14">
            <v>0</v>
          </cell>
          <cell r="DC14">
            <v>1</v>
          </cell>
          <cell r="DD14">
            <v>0</v>
          </cell>
          <cell r="DE14">
            <v>2</v>
          </cell>
          <cell r="DF14">
            <v>0</v>
          </cell>
          <cell r="DI14">
            <v>0</v>
          </cell>
          <cell r="EK14">
            <v>323856</v>
          </cell>
          <cell r="EL14">
            <v>53856</v>
          </cell>
          <cell r="EM14">
            <v>0</v>
          </cell>
          <cell r="EZ14">
            <v>0</v>
          </cell>
          <cell r="FA14">
            <v>0</v>
          </cell>
          <cell r="FB14">
            <v>0</v>
          </cell>
          <cell r="FC14">
            <v>323856</v>
          </cell>
        </row>
        <row r="15">
          <cell r="A15" t="str">
            <v>06</v>
          </cell>
          <cell r="B15" t="str">
            <v>Vrbno pod Pradědem</v>
          </cell>
          <cell r="D15">
            <v>5019</v>
          </cell>
          <cell r="E15">
            <v>0</v>
          </cell>
          <cell r="H15">
            <v>28099</v>
          </cell>
          <cell r="T15">
            <v>36</v>
          </cell>
          <cell r="U15">
            <v>25000</v>
          </cell>
          <cell r="V15">
            <v>906</v>
          </cell>
          <cell r="AA15">
            <v>472</v>
          </cell>
          <cell r="AB15">
            <v>95</v>
          </cell>
          <cell r="AC15">
            <v>12699</v>
          </cell>
          <cell r="AD15">
            <v>7519</v>
          </cell>
          <cell r="AF15">
            <v>36</v>
          </cell>
          <cell r="AG15">
            <v>576</v>
          </cell>
          <cell r="AH15">
            <v>654</v>
          </cell>
          <cell r="AJ15">
            <v>5180</v>
          </cell>
          <cell r="AL15">
            <v>38300</v>
          </cell>
          <cell r="AM15">
            <v>3088</v>
          </cell>
          <cell r="AN15">
            <v>23602</v>
          </cell>
          <cell r="AO15">
            <v>497</v>
          </cell>
          <cell r="AP15">
            <v>1901</v>
          </cell>
          <cell r="AQ15">
            <v>8727</v>
          </cell>
          <cell r="BA15">
            <v>0</v>
          </cell>
          <cell r="BB15">
            <v>25251</v>
          </cell>
          <cell r="BE15">
            <v>5</v>
          </cell>
          <cell r="BF15">
            <v>155</v>
          </cell>
          <cell r="BG15">
            <v>149</v>
          </cell>
          <cell r="BM15">
            <v>0</v>
          </cell>
          <cell r="BO15">
            <v>414</v>
          </cell>
          <cell r="BP15">
            <v>0</v>
          </cell>
          <cell r="BQ15">
            <v>0</v>
          </cell>
          <cell r="BR15">
            <v>24</v>
          </cell>
          <cell r="BS15">
            <v>51</v>
          </cell>
          <cell r="BV15">
            <v>0</v>
          </cell>
          <cell r="BX15">
            <v>0</v>
          </cell>
          <cell r="BZ15">
            <v>0</v>
          </cell>
          <cell r="CC15">
            <v>164</v>
          </cell>
          <cell r="CD15">
            <v>6</v>
          </cell>
          <cell r="CF15">
            <v>3</v>
          </cell>
          <cell r="CG15">
            <v>1</v>
          </cell>
          <cell r="CI15">
            <v>39</v>
          </cell>
          <cell r="CK15">
            <v>1</v>
          </cell>
          <cell r="CL15">
            <v>1</v>
          </cell>
          <cell r="CM15">
            <v>10577</v>
          </cell>
          <cell r="CN15">
            <v>0</v>
          </cell>
          <cell r="CO15">
            <v>4254</v>
          </cell>
          <cell r="CP15">
            <v>0</v>
          </cell>
          <cell r="CQ15">
            <v>926</v>
          </cell>
          <cell r="CR15">
            <v>0</v>
          </cell>
          <cell r="CS15">
            <v>0</v>
          </cell>
          <cell r="CT15">
            <v>0</v>
          </cell>
          <cell r="CU15">
            <v>0</v>
          </cell>
          <cell r="CW15">
            <v>0</v>
          </cell>
          <cell r="CX15">
            <v>142</v>
          </cell>
          <cell r="CZ15">
            <v>3</v>
          </cell>
          <cell r="DA15">
            <v>1</v>
          </cell>
          <cell r="DB15">
            <v>0</v>
          </cell>
          <cell r="DC15">
            <v>0</v>
          </cell>
          <cell r="DD15">
            <v>0</v>
          </cell>
          <cell r="DE15">
            <v>1</v>
          </cell>
          <cell r="DF15">
            <v>0.5</v>
          </cell>
          <cell r="DI15">
            <v>0</v>
          </cell>
          <cell r="EK15">
            <v>186102</v>
          </cell>
          <cell r="EL15">
            <v>6102</v>
          </cell>
          <cell r="EM15">
            <v>0</v>
          </cell>
          <cell r="EZ15">
            <v>0</v>
          </cell>
          <cell r="FA15">
            <v>0</v>
          </cell>
          <cell r="FB15">
            <v>0</v>
          </cell>
          <cell r="FC15">
            <v>186102</v>
          </cell>
        </row>
      </sheetData>
      <sheetData sheetId="2">
        <row r="9">
          <cell r="D9">
            <v>23344</v>
          </cell>
          <cell r="H9">
            <v>100059</v>
          </cell>
          <cell r="T9">
            <v>8</v>
          </cell>
          <cell r="U9">
            <v>100059</v>
          </cell>
          <cell r="V9">
            <v>2050</v>
          </cell>
          <cell r="AA9">
            <v>992</v>
          </cell>
          <cell r="AB9">
            <v>220</v>
          </cell>
          <cell r="AC9">
            <v>6955</v>
          </cell>
          <cell r="AD9">
            <v>5855</v>
          </cell>
          <cell r="AF9">
            <v>135</v>
          </cell>
          <cell r="AG9">
            <v>181</v>
          </cell>
          <cell r="AH9">
            <v>471</v>
          </cell>
          <cell r="AJ9">
            <v>1100</v>
          </cell>
          <cell r="AL9">
            <v>18705</v>
          </cell>
          <cell r="AM9">
            <v>981</v>
          </cell>
          <cell r="AN9">
            <v>13481</v>
          </cell>
          <cell r="AO9">
            <v>392</v>
          </cell>
          <cell r="AP9">
            <v>2133</v>
          </cell>
          <cell r="AQ9">
            <v>1718</v>
          </cell>
          <cell r="BA9">
            <v>1</v>
          </cell>
          <cell r="BB9">
            <v>508</v>
          </cell>
          <cell r="BE9">
            <v>0</v>
          </cell>
          <cell r="BG9">
            <v>61</v>
          </cell>
          <cell r="BM9">
            <v>0</v>
          </cell>
          <cell r="BO9">
            <v>12403</v>
          </cell>
          <cell r="BP9">
            <v>0</v>
          </cell>
          <cell r="BQ9">
            <v>0</v>
          </cell>
          <cell r="BR9">
            <v>12</v>
          </cell>
          <cell r="BS9">
            <v>52</v>
          </cell>
          <cell r="BV9">
            <v>0</v>
          </cell>
          <cell r="BX9">
            <v>0</v>
          </cell>
          <cell r="BZ9">
            <v>0</v>
          </cell>
          <cell r="CC9">
            <v>1819</v>
          </cell>
          <cell r="CD9">
            <v>228</v>
          </cell>
          <cell r="CF9">
            <v>47</v>
          </cell>
          <cell r="CK9">
            <v>36</v>
          </cell>
          <cell r="CL9">
            <v>32</v>
          </cell>
          <cell r="CM9">
            <v>10509</v>
          </cell>
          <cell r="CN9">
            <v>0</v>
          </cell>
          <cell r="CO9">
            <v>586</v>
          </cell>
          <cell r="CP9">
            <v>0</v>
          </cell>
          <cell r="CQ9">
            <v>514</v>
          </cell>
          <cell r="CR9">
            <v>0</v>
          </cell>
          <cell r="CS9">
            <v>0</v>
          </cell>
          <cell r="CT9">
            <v>0</v>
          </cell>
          <cell r="CU9">
            <v>0</v>
          </cell>
          <cell r="CW9">
            <v>0</v>
          </cell>
          <cell r="CX9">
            <v>0</v>
          </cell>
          <cell r="CZ9">
            <v>0.6</v>
          </cell>
          <cell r="EK9">
            <v>221832</v>
          </cell>
          <cell r="EL9">
            <v>4701</v>
          </cell>
          <cell r="EM9">
            <v>0</v>
          </cell>
          <cell r="EZ9">
            <v>0</v>
          </cell>
          <cell r="FA9">
            <v>0</v>
          </cell>
          <cell r="FB9">
            <v>0</v>
          </cell>
        </row>
        <row r="10">
          <cell r="A10">
            <v>1</v>
          </cell>
          <cell r="B10" t="str">
            <v>Andělská Hora</v>
          </cell>
          <cell r="D10">
            <v>404</v>
          </cell>
          <cell r="E10">
            <v>0</v>
          </cell>
          <cell r="H10">
            <v>2784</v>
          </cell>
          <cell r="T10">
            <v>0</v>
          </cell>
          <cell r="U10">
            <v>2784</v>
          </cell>
          <cell r="V10">
            <v>28</v>
          </cell>
          <cell r="AA10">
            <v>15</v>
          </cell>
          <cell r="AB10">
            <v>3</v>
          </cell>
          <cell r="AC10">
            <v>124</v>
          </cell>
          <cell r="AD10">
            <v>124</v>
          </cell>
          <cell r="AF10">
            <v>0</v>
          </cell>
          <cell r="AG10">
            <v>11</v>
          </cell>
          <cell r="AH10">
            <v>0</v>
          </cell>
          <cell r="AJ10">
            <v>0</v>
          </cell>
          <cell r="AL10">
            <v>437</v>
          </cell>
          <cell r="AM10">
            <v>55</v>
          </cell>
          <cell r="AN10">
            <v>360</v>
          </cell>
          <cell r="AO10">
            <v>7</v>
          </cell>
          <cell r="AP10">
            <v>15</v>
          </cell>
          <cell r="AQ10">
            <v>0</v>
          </cell>
          <cell r="BA10">
            <v>0</v>
          </cell>
          <cell r="BB10">
            <v>0</v>
          </cell>
          <cell r="BE10">
            <v>0</v>
          </cell>
          <cell r="BF10">
            <v>0</v>
          </cell>
          <cell r="BG10">
            <v>0</v>
          </cell>
          <cell r="BM10">
            <v>0</v>
          </cell>
          <cell r="BO10">
            <v>210</v>
          </cell>
          <cell r="BP10">
            <v>0</v>
          </cell>
          <cell r="BQ10">
            <v>0</v>
          </cell>
          <cell r="BR10">
            <v>1</v>
          </cell>
          <cell r="BS10">
            <v>0</v>
          </cell>
          <cell r="BV10">
            <v>0</v>
          </cell>
          <cell r="BX10">
            <v>0</v>
          </cell>
          <cell r="BZ10">
            <v>0</v>
          </cell>
          <cell r="CC10">
            <v>60</v>
          </cell>
          <cell r="CD10">
            <v>10</v>
          </cell>
          <cell r="CF10">
            <v>1</v>
          </cell>
          <cell r="CG10">
            <v>0</v>
          </cell>
          <cell r="CI10">
            <v>4</v>
          </cell>
          <cell r="CK10">
            <v>1</v>
          </cell>
          <cell r="CL10">
            <v>1</v>
          </cell>
          <cell r="CM10">
            <v>0</v>
          </cell>
          <cell r="CN10">
            <v>0</v>
          </cell>
          <cell r="CO10">
            <v>0</v>
          </cell>
          <cell r="CP10">
            <v>0</v>
          </cell>
          <cell r="CQ10">
            <v>0</v>
          </cell>
          <cell r="CR10">
            <v>0</v>
          </cell>
          <cell r="CS10">
            <v>0</v>
          </cell>
          <cell r="CT10">
            <v>0</v>
          </cell>
          <cell r="CU10">
            <v>0</v>
          </cell>
          <cell r="CW10">
            <v>0</v>
          </cell>
          <cell r="CX10">
            <v>0</v>
          </cell>
          <cell r="CZ10">
            <v>0</v>
          </cell>
          <cell r="DI10">
            <v>0</v>
          </cell>
          <cell r="EK10">
            <v>3380</v>
          </cell>
          <cell r="EL10">
            <v>0</v>
          </cell>
          <cell r="EM10">
            <v>0</v>
          </cell>
          <cell r="EZ10">
            <v>0</v>
          </cell>
          <cell r="FA10">
            <v>0</v>
          </cell>
          <cell r="FB10">
            <v>0</v>
          </cell>
          <cell r="FC10">
            <v>3380</v>
          </cell>
        </row>
        <row r="11">
          <cell r="A11">
            <v>2</v>
          </cell>
          <cell r="B11" t="str">
            <v>Bílčice</v>
          </cell>
          <cell r="D11">
            <v>214</v>
          </cell>
          <cell r="E11">
            <v>0</v>
          </cell>
          <cell r="H11">
            <v>2190</v>
          </cell>
          <cell r="T11">
            <v>0</v>
          </cell>
          <cell r="U11">
            <v>2190</v>
          </cell>
          <cell r="V11">
            <v>45</v>
          </cell>
          <cell r="AA11">
            <v>21</v>
          </cell>
          <cell r="AB11">
            <v>7</v>
          </cell>
          <cell r="AC11">
            <v>156</v>
          </cell>
          <cell r="AD11">
            <v>156</v>
          </cell>
          <cell r="AF11">
            <v>0</v>
          </cell>
          <cell r="AG11">
            <v>0</v>
          </cell>
          <cell r="AH11">
            <v>0</v>
          </cell>
          <cell r="AJ11">
            <v>0</v>
          </cell>
          <cell r="AL11">
            <v>896</v>
          </cell>
          <cell r="AM11">
            <v>52</v>
          </cell>
          <cell r="AN11">
            <v>728</v>
          </cell>
          <cell r="AO11">
            <v>21</v>
          </cell>
          <cell r="AP11">
            <v>73</v>
          </cell>
          <cell r="AQ11">
            <v>22</v>
          </cell>
          <cell r="BA11">
            <v>0</v>
          </cell>
          <cell r="BB11">
            <v>0</v>
          </cell>
          <cell r="BE11">
            <v>0</v>
          </cell>
          <cell r="BF11">
            <v>0</v>
          </cell>
          <cell r="BG11">
            <v>0</v>
          </cell>
          <cell r="BM11">
            <v>0</v>
          </cell>
          <cell r="BO11">
            <v>200</v>
          </cell>
          <cell r="BP11">
            <v>0</v>
          </cell>
          <cell r="BQ11">
            <v>0</v>
          </cell>
          <cell r="BR11">
            <v>0</v>
          </cell>
          <cell r="BS11">
            <v>0</v>
          </cell>
          <cell r="BV11">
            <v>0</v>
          </cell>
          <cell r="BX11">
            <v>0</v>
          </cell>
          <cell r="BZ11">
            <v>0</v>
          </cell>
          <cell r="CC11">
            <v>25</v>
          </cell>
          <cell r="CD11">
            <v>1</v>
          </cell>
          <cell r="CF11">
            <v>0</v>
          </cell>
          <cell r="CG11">
            <v>0</v>
          </cell>
          <cell r="CI11">
            <v>2</v>
          </cell>
          <cell r="CK11">
            <v>1</v>
          </cell>
          <cell r="CL11">
            <v>1</v>
          </cell>
          <cell r="CM11">
            <v>0</v>
          </cell>
          <cell r="CN11">
            <v>0</v>
          </cell>
          <cell r="CO11">
            <v>0</v>
          </cell>
          <cell r="CP11">
            <v>0</v>
          </cell>
          <cell r="CQ11">
            <v>0</v>
          </cell>
          <cell r="CR11">
            <v>0</v>
          </cell>
          <cell r="CS11">
            <v>0</v>
          </cell>
          <cell r="CT11">
            <v>0</v>
          </cell>
          <cell r="CU11">
            <v>0</v>
          </cell>
          <cell r="CW11">
            <v>0</v>
          </cell>
          <cell r="CX11">
            <v>0</v>
          </cell>
          <cell r="CZ11">
            <v>0</v>
          </cell>
          <cell r="DI11">
            <v>0</v>
          </cell>
          <cell r="EK11">
            <v>4000</v>
          </cell>
          <cell r="EL11">
            <v>0</v>
          </cell>
          <cell r="EM11">
            <v>0</v>
          </cell>
          <cell r="EZ11">
            <v>0</v>
          </cell>
          <cell r="FA11">
            <v>0</v>
          </cell>
          <cell r="FB11">
            <v>0</v>
          </cell>
          <cell r="FC11">
            <v>4000</v>
          </cell>
        </row>
        <row r="12">
          <cell r="A12">
            <v>3</v>
          </cell>
          <cell r="B12" t="str">
            <v>Bohušov</v>
          </cell>
          <cell r="D12">
            <v>400</v>
          </cell>
          <cell r="E12">
            <v>0</v>
          </cell>
          <cell r="H12">
            <v>1149</v>
          </cell>
          <cell r="T12">
            <v>0</v>
          </cell>
          <cell r="U12">
            <v>1149</v>
          </cell>
          <cell r="V12">
            <v>42</v>
          </cell>
          <cell r="AA12">
            <v>9</v>
          </cell>
          <cell r="AB12">
            <v>5</v>
          </cell>
          <cell r="AC12">
            <v>295</v>
          </cell>
          <cell r="AD12">
            <v>295</v>
          </cell>
          <cell r="AF12">
            <v>1</v>
          </cell>
          <cell r="AG12">
            <v>50</v>
          </cell>
          <cell r="AH12">
            <v>74</v>
          </cell>
          <cell r="AJ12">
            <v>0</v>
          </cell>
          <cell r="AL12">
            <v>130</v>
          </cell>
          <cell r="AM12">
            <v>68</v>
          </cell>
          <cell r="AN12">
            <v>51</v>
          </cell>
          <cell r="AO12">
            <v>11</v>
          </cell>
          <cell r="AP12">
            <v>0</v>
          </cell>
          <cell r="AQ12">
            <v>0</v>
          </cell>
          <cell r="BA12">
            <v>0</v>
          </cell>
          <cell r="BB12">
            <v>0</v>
          </cell>
          <cell r="BE12">
            <v>0</v>
          </cell>
          <cell r="BF12">
            <v>10</v>
          </cell>
          <cell r="BG12">
            <v>10</v>
          </cell>
          <cell r="BM12">
            <v>0</v>
          </cell>
          <cell r="BO12">
            <v>910</v>
          </cell>
          <cell r="BP12">
            <v>0</v>
          </cell>
          <cell r="BQ12">
            <v>0</v>
          </cell>
          <cell r="BR12">
            <v>5</v>
          </cell>
          <cell r="BS12">
            <v>5</v>
          </cell>
          <cell r="BV12">
            <v>0</v>
          </cell>
          <cell r="BX12">
            <v>0</v>
          </cell>
          <cell r="BZ12">
            <v>0</v>
          </cell>
          <cell r="CC12">
            <v>48</v>
          </cell>
          <cell r="CD12">
            <v>6</v>
          </cell>
          <cell r="CF12">
            <v>2</v>
          </cell>
          <cell r="CG12">
            <v>0</v>
          </cell>
          <cell r="CI12">
            <v>5</v>
          </cell>
          <cell r="CK12">
            <v>1</v>
          </cell>
          <cell r="CL12">
            <v>1</v>
          </cell>
          <cell r="CM12">
            <v>0</v>
          </cell>
          <cell r="CN12">
            <v>0</v>
          </cell>
          <cell r="CO12">
            <v>0</v>
          </cell>
          <cell r="CP12">
            <v>0</v>
          </cell>
          <cell r="CQ12">
            <v>0</v>
          </cell>
          <cell r="CR12">
            <v>0</v>
          </cell>
          <cell r="CS12">
            <v>0</v>
          </cell>
          <cell r="CT12">
            <v>0</v>
          </cell>
          <cell r="CU12">
            <v>0</v>
          </cell>
          <cell r="CW12">
            <v>0</v>
          </cell>
          <cell r="CX12">
            <v>0</v>
          </cell>
          <cell r="CZ12">
            <v>0</v>
          </cell>
          <cell r="DI12">
            <v>0</v>
          </cell>
          <cell r="EK12">
            <v>5000</v>
          </cell>
          <cell r="EL12">
            <v>0</v>
          </cell>
          <cell r="EM12">
            <v>0</v>
          </cell>
          <cell r="EZ12">
            <v>0</v>
          </cell>
          <cell r="FA12">
            <v>0</v>
          </cell>
          <cell r="FB12">
            <v>0</v>
          </cell>
          <cell r="FC12">
            <v>5000</v>
          </cell>
        </row>
        <row r="13">
          <cell r="A13">
            <v>4</v>
          </cell>
          <cell r="B13" t="str">
            <v>Brantice</v>
          </cell>
          <cell r="D13">
            <v>1391</v>
          </cell>
          <cell r="E13">
            <v>0</v>
          </cell>
          <cell r="H13">
            <v>1727</v>
          </cell>
          <cell r="T13">
            <v>0</v>
          </cell>
          <cell r="U13">
            <v>1727</v>
          </cell>
          <cell r="V13">
            <v>22</v>
          </cell>
          <cell r="AA13">
            <v>14</v>
          </cell>
          <cell r="AB13">
            <v>0</v>
          </cell>
          <cell r="AC13">
            <v>118</v>
          </cell>
          <cell r="AD13">
            <v>118</v>
          </cell>
          <cell r="AF13">
            <v>0</v>
          </cell>
          <cell r="AG13">
            <v>0</v>
          </cell>
          <cell r="AH13">
            <v>0</v>
          </cell>
          <cell r="AJ13">
            <v>0</v>
          </cell>
          <cell r="AL13">
            <v>778</v>
          </cell>
          <cell r="AM13">
            <v>14</v>
          </cell>
          <cell r="AN13">
            <v>764</v>
          </cell>
          <cell r="AO13">
            <v>0</v>
          </cell>
          <cell r="AP13">
            <v>0</v>
          </cell>
          <cell r="AQ13">
            <v>0</v>
          </cell>
          <cell r="BA13">
            <v>0</v>
          </cell>
          <cell r="BB13">
            <v>0</v>
          </cell>
          <cell r="BE13">
            <v>0</v>
          </cell>
          <cell r="BF13">
            <v>0</v>
          </cell>
          <cell r="BG13">
            <v>0</v>
          </cell>
          <cell r="BM13">
            <v>0</v>
          </cell>
          <cell r="BO13">
            <v>150</v>
          </cell>
          <cell r="BP13">
            <v>0</v>
          </cell>
          <cell r="BQ13">
            <v>0</v>
          </cell>
          <cell r="BR13">
            <v>0</v>
          </cell>
          <cell r="BS13">
            <v>0</v>
          </cell>
          <cell r="BV13">
            <v>0</v>
          </cell>
          <cell r="BX13">
            <v>0</v>
          </cell>
          <cell r="BZ13">
            <v>0</v>
          </cell>
          <cell r="CC13">
            <v>108</v>
          </cell>
          <cell r="CD13">
            <v>4</v>
          </cell>
          <cell r="CF13">
            <v>1</v>
          </cell>
          <cell r="CG13">
            <v>1</v>
          </cell>
          <cell r="CI13">
            <v>4</v>
          </cell>
          <cell r="CK13">
            <v>1</v>
          </cell>
          <cell r="CL13">
            <v>1</v>
          </cell>
          <cell r="CM13">
            <v>0</v>
          </cell>
          <cell r="CN13">
            <v>0</v>
          </cell>
          <cell r="CO13">
            <v>0</v>
          </cell>
          <cell r="CP13">
            <v>0</v>
          </cell>
          <cell r="CQ13">
            <v>0</v>
          </cell>
          <cell r="CR13">
            <v>0</v>
          </cell>
          <cell r="CS13">
            <v>0</v>
          </cell>
          <cell r="CT13">
            <v>0</v>
          </cell>
          <cell r="CU13">
            <v>0</v>
          </cell>
          <cell r="CW13">
            <v>0</v>
          </cell>
          <cell r="CX13">
            <v>0</v>
          </cell>
          <cell r="CZ13">
            <v>0</v>
          </cell>
          <cell r="DI13">
            <v>0</v>
          </cell>
          <cell r="EK13">
            <v>4000</v>
          </cell>
          <cell r="EL13">
            <v>0</v>
          </cell>
          <cell r="EM13">
            <v>0</v>
          </cell>
          <cell r="EZ13">
            <v>0</v>
          </cell>
          <cell r="FA13">
            <v>0</v>
          </cell>
          <cell r="FB13">
            <v>0</v>
          </cell>
          <cell r="FC13">
            <v>4000</v>
          </cell>
        </row>
        <row r="14">
          <cell r="A14">
            <v>5</v>
          </cell>
          <cell r="B14" t="str">
            <v>Dívčí Hrad</v>
          </cell>
          <cell r="D14">
            <v>308</v>
          </cell>
          <cell r="E14">
            <v>1</v>
          </cell>
          <cell r="H14">
            <v>1267</v>
          </cell>
          <cell r="T14">
            <v>0</v>
          </cell>
          <cell r="U14">
            <v>1267</v>
          </cell>
          <cell r="V14">
            <v>29</v>
          </cell>
          <cell r="AA14">
            <v>5</v>
          </cell>
          <cell r="AB14">
            <v>0</v>
          </cell>
          <cell r="AC14">
            <v>64</v>
          </cell>
          <cell r="AD14">
            <v>64</v>
          </cell>
          <cell r="AF14">
            <v>2</v>
          </cell>
          <cell r="AG14">
            <v>0</v>
          </cell>
          <cell r="AH14">
            <v>15</v>
          </cell>
          <cell r="AJ14">
            <v>0</v>
          </cell>
          <cell r="AL14">
            <v>54</v>
          </cell>
          <cell r="AM14">
            <v>0</v>
          </cell>
          <cell r="AN14">
            <v>54</v>
          </cell>
          <cell r="AO14">
            <v>0</v>
          </cell>
          <cell r="AP14">
            <v>0</v>
          </cell>
          <cell r="AQ14">
            <v>0</v>
          </cell>
          <cell r="BA14">
            <v>0</v>
          </cell>
          <cell r="BB14">
            <v>0</v>
          </cell>
          <cell r="BE14">
            <v>0</v>
          </cell>
          <cell r="BF14">
            <v>0</v>
          </cell>
          <cell r="BG14">
            <v>0</v>
          </cell>
          <cell r="BM14">
            <v>0</v>
          </cell>
          <cell r="BO14">
            <v>280</v>
          </cell>
          <cell r="BP14">
            <v>0</v>
          </cell>
          <cell r="BQ14">
            <v>0</v>
          </cell>
          <cell r="BR14">
            <v>0</v>
          </cell>
          <cell r="BS14">
            <v>2</v>
          </cell>
          <cell r="BV14">
            <v>0</v>
          </cell>
          <cell r="BX14">
            <v>0</v>
          </cell>
          <cell r="BZ14">
            <v>0</v>
          </cell>
          <cell r="CC14">
            <v>20</v>
          </cell>
          <cell r="CD14">
            <v>8</v>
          </cell>
          <cell r="CF14">
            <v>1</v>
          </cell>
          <cell r="CG14">
            <v>1</v>
          </cell>
          <cell r="CI14">
            <v>4</v>
          </cell>
          <cell r="CK14">
            <v>1</v>
          </cell>
          <cell r="CL14">
            <v>1</v>
          </cell>
          <cell r="CM14">
            <v>0</v>
          </cell>
          <cell r="CN14">
            <v>0</v>
          </cell>
          <cell r="CO14">
            <v>0</v>
          </cell>
          <cell r="CP14">
            <v>0</v>
          </cell>
          <cell r="CQ14">
            <v>0</v>
          </cell>
          <cell r="CR14">
            <v>0</v>
          </cell>
          <cell r="CS14">
            <v>0</v>
          </cell>
          <cell r="CT14">
            <v>0</v>
          </cell>
          <cell r="CU14">
            <v>0</v>
          </cell>
          <cell r="CW14">
            <v>0</v>
          </cell>
          <cell r="CX14">
            <v>0</v>
          </cell>
          <cell r="CZ14">
            <v>0</v>
          </cell>
          <cell r="DI14">
            <v>30</v>
          </cell>
          <cell r="EK14">
            <v>2500</v>
          </cell>
          <cell r="EL14">
            <v>0</v>
          </cell>
          <cell r="EM14">
            <v>0</v>
          </cell>
          <cell r="EZ14">
            <v>0</v>
          </cell>
          <cell r="FA14">
            <v>0</v>
          </cell>
          <cell r="FB14">
            <v>0</v>
          </cell>
          <cell r="FC14">
            <v>2500</v>
          </cell>
        </row>
        <row r="15">
          <cell r="A15">
            <v>6</v>
          </cell>
          <cell r="B15" t="str">
            <v>Dvorce</v>
          </cell>
          <cell r="D15">
            <v>1322</v>
          </cell>
          <cell r="E15">
            <v>0</v>
          </cell>
          <cell r="H15">
            <v>4366</v>
          </cell>
          <cell r="T15">
            <v>0</v>
          </cell>
          <cell r="U15">
            <v>4366</v>
          </cell>
          <cell r="V15">
            <v>94</v>
          </cell>
          <cell r="AA15">
            <v>60</v>
          </cell>
          <cell r="AB15">
            <v>25</v>
          </cell>
          <cell r="AC15">
            <v>945</v>
          </cell>
          <cell r="AD15">
            <v>945</v>
          </cell>
          <cell r="AF15">
            <v>20</v>
          </cell>
          <cell r="AG15">
            <v>0</v>
          </cell>
          <cell r="AH15">
            <v>0</v>
          </cell>
          <cell r="AJ15">
            <v>0</v>
          </cell>
          <cell r="AL15">
            <v>4468</v>
          </cell>
          <cell r="AM15">
            <v>106</v>
          </cell>
          <cell r="AN15">
            <v>1844</v>
          </cell>
          <cell r="AO15">
            <v>134</v>
          </cell>
          <cell r="AP15">
            <v>1217</v>
          </cell>
          <cell r="AQ15">
            <v>1167</v>
          </cell>
          <cell r="BA15">
            <v>0</v>
          </cell>
          <cell r="BB15">
            <v>0</v>
          </cell>
          <cell r="BE15">
            <v>0</v>
          </cell>
          <cell r="BF15">
            <v>0</v>
          </cell>
          <cell r="BG15">
            <v>0</v>
          </cell>
          <cell r="BM15">
            <v>0</v>
          </cell>
          <cell r="BO15">
            <v>280</v>
          </cell>
          <cell r="BP15">
            <v>0</v>
          </cell>
          <cell r="BQ15">
            <v>0</v>
          </cell>
          <cell r="BR15">
            <v>0</v>
          </cell>
          <cell r="BS15">
            <v>0</v>
          </cell>
          <cell r="BV15">
            <v>0</v>
          </cell>
          <cell r="BX15">
            <v>0</v>
          </cell>
          <cell r="BZ15">
            <v>0</v>
          </cell>
          <cell r="CC15">
            <v>36</v>
          </cell>
          <cell r="CD15">
            <v>4</v>
          </cell>
          <cell r="CF15">
            <v>1</v>
          </cell>
          <cell r="CG15">
            <v>0</v>
          </cell>
          <cell r="CI15">
            <v>6</v>
          </cell>
          <cell r="CK15">
            <v>1</v>
          </cell>
          <cell r="CL15">
            <v>1</v>
          </cell>
          <cell r="CM15">
            <v>0</v>
          </cell>
          <cell r="CN15">
            <v>0</v>
          </cell>
          <cell r="CO15">
            <v>0</v>
          </cell>
          <cell r="CP15">
            <v>0</v>
          </cell>
          <cell r="CQ15">
            <v>0</v>
          </cell>
          <cell r="CR15">
            <v>0</v>
          </cell>
          <cell r="CS15">
            <v>0</v>
          </cell>
          <cell r="CT15">
            <v>0</v>
          </cell>
          <cell r="CU15">
            <v>0</v>
          </cell>
          <cell r="CW15">
            <v>0</v>
          </cell>
          <cell r="CX15">
            <v>0</v>
          </cell>
          <cell r="CZ15">
            <v>0</v>
          </cell>
          <cell r="DI15">
            <v>0</v>
          </cell>
          <cell r="EK15">
            <v>10000</v>
          </cell>
          <cell r="EL15">
            <v>0</v>
          </cell>
          <cell r="EM15">
            <v>0</v>
          </cell>
          <cell r="EZ15">
            <v>0</v>
          </cell>
          <cell r="FA15">
            <v>0</v>
          </cell>
          <cell r="FB15">
            <v>0</v>
          </cell>
          <cell r="FC15">
            <v>10000</v>
          </cell>
        </row>
        <row r="16">
          <cell r="A16">
            <v>7</v>
          </cell>
          <cell r="B16" t="str">
            <v>Heřmanovice</v>
          </cell>
          <cell r="D16">
            <v>320</v>
          </cell>
          <cell r="E16">
            <v>0</v>
          </cell>
          <cell r="H16">
            <v>2680</v>
          </cell>
          <cell r="T16">
            <v>0</v>
          </cell>
          <cell r="U16">
            <v>2680</v>
          </cell>
          <cell r="V16">
            <v>31</v>
          </cell>
          <cell r="AA16">
            <v>25</v>
          </cell>
          <cell r="AB16">
            <v>4</v>
          </cell>
          <cell r="AC16">
            <v>72</v>
          </cell>
          <cell r="AD16">
            <v>72</v>
          </cell>
          <cell r="AF16">
            <v>0</v>
          </cell>
          <cell r="AG16">
            <v>15</v>
          </cell>
          <cell r="AH16">
            <v>0</v>
          </cell>
          <cell r="AJ16">
            <v>0</v>
          </cell>
          <cell r="AL16">
            <v>70</v>
          </cell>
          <cell r="AM16">
            <v>0</v>
          </cell>
          <cell r="AN16">
            <v>70</v>
          </cell>
          <cell r="AO16">
            <v>0</v>
          </cell>
          <cell r="AP16">
            <v>0</v>
          </cell>
          <cell r="AQ16">
            <v>0</v>
          </cell>
          <cell r="BA16">
            <v>0</v>
          </cell>
          <cell r="BB16">
            <v>0</v>
          </cell>
          <cell r="BE16">
            <v>0</v>
          </cell>
          <cell r="BF16">
            <v>0</v>
          </cell>
          <cell r="BG16">
            <v>0</v>
          </cell>
          <cell r="BM16">
            <v>0</v>
          </cell>
          <cell r="BO16">
            <v>280</v>
          </cell>
          <cell r="BP16">
            <v>0</v>
          </cell>
          <cell r="BQ16">
            <v>0</v>
          </cell>
          <cell r="BR16">
            <v>1</v>
          </cell>
          <cell r="BS16">
            <v>0</v>
          </cell>
          <cell r="BV16">
            <v>0</v>
          </cell>
          <cell r="BX16">
            <v>0</v>
          </cell>
          <cell r="BZ16">
            <v>0</v>
          </cell>
          <cell r="CC16">
            <v>100</v>
          </cell>
          <cell r="CD16">
            <v>8</v>
          </cell>
          <cell r="CF16">
            <v>2</v>
          </cell>
          <cell r="CG16">
            <v>0</v>
          </cell>
          <cell r="CI16">
            <v>4</v>
          </cell>
          <cell r="CK16">
            <v>1</v>
          </cell>
          <cell r="CL16">
            <v>1</v>
          </cell>
          <cell r="CM16">
            <v>0</v>
          </cell>
          <cell r="CN16">
            <v>0</v>
          </cell>
          <cell r="CO16">
            <v>0</v>
          </cell>
          <cell r="CP16">
            <v>0</v>
          </cell>
          <cell r="CQ16">
            <v>0</v>
          </cell>
          <cell r="CR16">
            <v>0</v>
          </cell>
          <cell r="CS16">
            <v>0</v>
          </cell>
          <cell r="CT16">
            <v>0</v>
          </cell>
          <cell r="CU16">
            <v>0</v>
          </cell>
          <cell r="CW16">
            <v>0</v>
          </cell>
          <cell r="CX16">
            <v>0</v>
          </cell>
          <cell r="CZ16">
            <v>0</v>
          </cell>
          <cell r="DI16">
            <v>0</v>
          </cell>
          <cell r="EK16">
            <v>5000</v>
          </cell>
          <cell r="EL16">
            <v>0</v>
          </cell>
          <cell r="EM16">
            <v>0</v>
          </cell>
          <cell r="EZ16">
            <v>0</v>
          </cell>
          <cell r="FA16">
            <v>0</v>
          </cell>
          <cell r="FB16">
            <v>0</v>
          </cell>
          <cell r="FC16">
            <v>5000</v>
          </cell>
        </row>
        <row r="17">
          <cell r="A17">
            <v>8</v>
          </cell>
          <cell r="B17" t="str">
            <v>Hlinka</v>
          </cell>
          <cell r="D17">
            <v>206</v>
          </cell>
          <cell r="E17">
            <v>0</v>
          </cell>
          <cell r="H17">
            <v>1153</v>
          </cell>
          <cell r="T17">
            <v>0</v>
          </cell>
          <cell r="U17">
            <v>1153</v>
          </cell>
          <cell r="V17">
            <v>27</v>
          </cell>
          <cell r="AA17">
            <v>12</v>
          </cell>
          <cell r="AB17">
            <v>0</v>
          </cell>
          <cell r="AC17">
            <v>118</v>
          </cell>
          <cell r="AD17">
            <v>118</v>
          </cell>
          <cell r="AF17">
            <v>0</v>
          </cell>
          <cell r="AG17">
            <v>0</v>
          </cell>
          <cell r="AH17">
            <v>0</v>
          </cell>
          <cell r="AJ17">
            <v>0</v>
          </cell>
          <cell r="AL17">
            <v>276</v>
          </cell>
          <cell r="AM17">
            <v>0</v>
          </cell>
          <cell r="AN17">
            <v>276</v>
          </cell>
          <cell r="AO17">
            <v>0</v>
          </cell>
          <cell r="AP17">
            <v>0</v>
          </cell>
          <cell r="AQ17">
            <v>0</v>
          </cell>
          <cell r="BA17">
            <v>0</v>
          </cell>
          <cell r="BB17">
            <v>0</v>
          </cell>
          <cell r="BE17">
            <v>0</v>
          </cell>
          <cell r="BF17">
            <v>0</v>
          </cell>
          <cell r="BG17">
            <v>0</v>
          </cell>
          <cell r="BM17">
            <v>0</v>
          </cell>
          <cell r="BO17">
            <v>280</v>
          </cell>
          <cell r="BP17">
            <v>0</v>
          </cell>
          <cell r="BQ17">
            <v>0</v>
          </cell>
          <cell r="BR17">
            <v>0</v>
          </cell>
          <cell r="BS17">
            <v>0</v>
          </cell>
          <cell r="BV17">
            <v>0</v>
          </cell>
          <cell r="BX17">
            <v>0</v>
          </cell>
          <cell r="BZ17">
            <v>0</v>
          </cell>
          <cell r="CC17">
            <v>15</v>
          </cell>
          <cell r="CD17">
            <v>3</v>
          </cell>
          <cell r="CF17">
            <v>1</v>
          </cell>
          <cell r="CG17">
            <v>0</v>
          </cell>
          <cell r="CI17">
            <v>2</v>
          </cell>
          <cell r="CK17">
            <v>1</v>
          </cell>
          <cell r="CL17">
            <v>1</v>
          </cell>
          <cell r="CM17">
            <v>0</v>
          </cell>
          <cell r="CN17">
            <v>0</v>
          </cell>
          <cell r="CO17">
            <v>0</v>
          </cell>
          <cell r="CP17">
            <v>0</v>
          </cell>
          <cell r="CQ17">
            <v>0</v>
          </cell>
          <cell r="CR17">
            <v>0</v>
          </cell>
          <cell r="CS17">
            <v>0</v>
          </cell>
          <cell r="CT17">
            <v>0</v>
          </cell>
          <cell r="CU17">
            <v>0</v>
          </cell>
          <cell r="CW17">
            <v>0</v>
          </cell>
          <cell r="CX17">
            <v>0</v>
          </cell>
          <cell r="CZ17">
            <v>0</v>
          </cell>
          <cell r="DI17">
            <v>0</v>
          </cell>
          <cell r="EK17">
            <v>1500</v>
          </cell>
          <cell r="EL17">
            <v>0</v>
          </cell>
          <cell r="EM17">
            <v>0</v>
          </cell>
          <cell r="EZ17">
            <v>0</v>
          </cell>
          <cell r="FA17">
            <v>0</v>
          </cell>
          <cell r="FB17">
            <v>0</v>
          </cell>
          <cell r="FC17">
            <v>1500</v>
          </cell>
        </row>
        <row r="18">
          <cell r="A18">
            <v>9</v>
          </cell>
          <cell r="B18" t="str">
            <v>Holčovice</v>
          </cell>
          <cell r="D18">
            <v>733</v>
          </cell>
          <cell r="E18">
            <v>1</v>
          </cell>
          <cell r="H18">
            <v>2673</v>
          </cell>
          <cell r="T18">
            <v>0</v>
          </cell>
          <cell r="U18">
            <v>2673</v>
          </cell>
          <cell r="V18">
            <v>290</v>
          </cell>
          <cell r="AA18">
            <v>60</v>
          </cell>
          <cell r="AB18">
            <v>31</v>
          </cell>
          <cell r="AC18">
            <v>256</v>
          </cell>
          <cell r="AD18">
            <v>256</v>
          </cell>
          <cell r="AF18">
            <v>0</v>
          </cell>
          <cell r="AG18">
            <v>92</v>
          </cell>
          <cell r="AH18">
            <v>0</v>
          </cell>
          <cell r="AJ18">
            <v>0</v>
          </cell>
          <cell r="AL18">
            <v>565</v>
          </cell>
          <cell r="AM18">
            <v>7</v>
          </cell>
          <cell r="AN18">
            <v>472</v>
          </cell>
          <cell r="AO18">
            <v>15</v>
          </cell>
          <cell r="AP18">
            <v>71</v>
          </cell>
          <cell r="AQ18">
            <v>0</v>
          </cell>
          <cell r="BA18">
            <v>0</v>
          </cell>
          <cell r="BB18">
            <v>0</v>
          </cell>
          <cell r="BE18">
            <v>0</v>
          </cell>
          <cell r="BF18">
            <v>0</v>
          </cell>
          <cell r="BG18">
            <v>0</v>
          </cell>
          <cell r="BM18">
            <v>0</v>
          </cell>
          <cell r="BO18">
            <v>310</v>
          </cell>
          <cell r="BP18">
            <v>0</v>
          </cell>
          <cell r="BQ18">
            <v>0</v>
          </cell>
          <cell r="BR18">
            <v>4</v>
          </cell>
          <cell r="BS18">
            <v>0</v>
          </cell>
          <cell r="BV18">
            <v>0</v>
          </cell>
          <cell r="BX18">
            <v>0</v>
          </cell>
          <cell r="BZ18">
            <v>0</v>
          </cell>
          <cell r="CC18">
            <v>20</v>
          </cell>
          <cell r="CD18">
            <v>1</v>
          </cell>
          <cell r="CF18">
            <v>1</v>
          </cell>
          <cell r="CG18">
            <v>0</v>
          </cell>
          <cell r="CI18">
            <v>3</v>
          </cell>
          <cell r="CK18">
            <v>1</v>
          </cell>
          <cell r="CL18">
            <v>1</v>
          </cell>
          <cell r="CM18">
            <v>0</v>
          </cell>
          <cell r="CN18">
            <v>0</v>
          </cell>
          <cell r="CO18">
            <v>0</v>
          </cell>
          <cell r="CP18">
            <v>0</v>
          </cell>
          <cell r="CQ18">
            <v>0</v>
          </cell>
          <cell r="CR18">
            <v>0</v>
          </cell>
          <cell r="CS18">
            <v>0</v>
          </cell>
          <cell r="CT18">
            <v>0</v>
          </cell>
          <cell r="CU18">
            <v>0</v>
          </cell>
          <cell r="CW18">
            <v>0</v>
          </cell>
          <cell r="CX18">
            <v>0</v>
          </cell>
          <cell r="CZ18">
            <v>0</v>
          </cell>
          <cell r="DI18">
            <v>0</v>
          </cell>
          <cell r="EK18">
            <v>21000</v>
          </cell>
          <cell r="EL18">
            <v>0</v>
          </cell>
          <cell r="EM18">
            <v>0</v>
          </cell>
          <cell r="EZ18">
            <v>0</v>
          </cell>
          <cell r="FA18">
            <v>0</v>
          </cell>
          <cell r="FB18">
            <v>0</v>
          </cell>
          <cell r="FC18">
            <v>21000</v>
          </cell>
        </row>
        <row r="19">
          <cell r="A19">
            <v>10</v>
          </cell>
          <cell r="B19" t="str">
            <v>Horní Město</v>
          </cell>
          <cell r="D19">
            <v>815</v>
          </cell>
          <cell r="E19">
            <v>0</v>
          </cell>
          <cell r="H19">
            <v>485</v>
          </cell>
          <cell r="T19">
            <v>0</v>
          </cell>
          <cell r="U19">
            <v>485</v>
          </cell>
          <cell r="V19">
            <v>15</v>
          </cell>
          <cell r="AA19">
            <v>12</v>
          </cell>
          <cell r="AB19">
            <v>0</v>
          </cell>
          <cell r="AC19">
            <v>100</v>
          </cell>
          <cell r="AD19">
            <v>100</v>
          </cell>
          <cell r="AF19">
            <v>0</v>
          </cell>
          <cell r="AG19">
            <v>0</v>
          </cell>
          <cell r="AH19">
            <v>0</v>
          </cell>
          <cell r="AJ19">
            <v>0</v>
          </cell>
          <cell r="AL19">
            <v>230</v>
          </cell>
          <cell r="AM19">
            <v>0</v>
          </cell>
          <cell r="AN19">
            <v>230</v>
          </cell>
          <cell r="AO19">
            <v>0</v>
          </cell>
          <cell r="AP19">
            <v>0</v>
          </cell>
          <cell r="AQ19">
            <v>0</v>
          </cell>
          <cell r="BA19">
            <v>0</v>
          </cell>
          <cell r="BB19">
            <v>0</v>
          </cell>
          <cell r="BE19">
            <v>0</v>
          </cell>
          <cell r="BF19">
            <v>0</v>
          </cell>
          <cell r="BG19">
            <v>0</v>
          </cell>
          <cell r="BM19">
            <v>0</v>
          </cell>
          <cell r="BO19">
            <v>350</v>
          </cell>
          <cell r="BP19">
            <v>0</v>
          </cell>
          <cell r="BQ19">
            <v>0</v>
          </cell>
          <cell r="BR19">
            <v>0</v>
          </cell>
          <cell r="BS19">
            <v>0</v>
          </cell>
          <cell r="BV19">
            <v>0</v>
          </cell>
          <cell r="BX19">
            <v>0</v>
          </cell>
          <cell r="BZ19">
            <v>0</v>
          </cell>
          <cell r="CC19">
            <v>50</v>
          </cell>
          <cell r="CD19">
            <v>10</v>
          </cell>
          <cell r="CF19">
            <v>1</v>
          </cell>
          <cell r="CG19">
            <v>1</v>
          </cell>
          <cell r="CI19">
            <v>2</v>
          </cell>
          <cell r="CK19">
            <v>1</v>
          </cell>
          <cell r="CL19">
            <v>1</v>
          </cell>
          <cell r="CM19">
            <v>0</v>
          </cell>
          <cell r="CN19">
            <v>0</v>
          </cell>
          <cell r="CO19">
            <v>0</v>
          </cell>
          <cell r="CP19">
            <v>0</v>
          </cell>
          <cell r="CQ19">
            <v>0</v>
          </cell>
          <cell r="CR19">
            <v>0</v>
          </cell>
          <cell r="CS19">
            <v>0</v>
          </cell>
          <cell r="CT19">
            <v>0</v>
          </cell>
          <cell r="CU19">
            <v>0</v>
          </cell>
          <cell r="CW19">
            <v>0</v>
          </cell>
          <cell r="CX19">
            <v>0</v>
          </cell>
          <cell r="CZ19">
            <v>0</v>
          </cell>
          <cell r="DI19">
            <v>0</v>
          </cell>
          <cell r="EK19">
            <v>0</v>
          </cell>
          <cell r="EL19">
            <v>0</v>
          </cell>
          <cell r="EM19">
            <v>0</v>
          </cell>
          <cell r="EZ19">
            <v>0</v>
          </cell>
          <cell r="FA19">
            <v>0</v>
          </cell>
          <cell r="FB19">
            <v>0</v>
          </cell>
          <cell r="FC19">
            <v>0</v>
          </cell>
        </row>
        <row r="20">
          <cell r="A20">
            <v>11</v>
          </cell>
          <cell r="B20" t="str">
            <v>Hošťálkovy</v>
          </cell>
          <cell r="D20">
            <v>625</v>
          </cell>
          <cell r="E20">
            <v>0</v>
          </cell>
          <cell r="H20">
            <v>2459</v>
          </cell>
          <cell r="T20">
            <v>0</v>
          </cell>
          <cell r="U20">
            <v>2459</v>
          </cell>
          <cell r="V20">
            <v>55</v>
          </cell>
          <cell r="AA20">
            <v>27</v>
          </cell>
          <cell r="AB20">
            <v>2</v>
          </cell>
          <cell r="AC20">
            <v>130</v>
          </cell>
          <cell r="AD20">
            <v>130</v>
          </cell>
          <cell r="AF20">
            <v>0</v>
          </cell>
          <cell r="AG20">
            <v>0</v>
          </cell>
          <cell r="AH20">
            <v>0</v>
          </cell>
          <cell r="AJ20">
            <v>0</v>
          </cell>
          <cell r="AL20">
            <v>793</v>
          </cell>
          <cell r="AM20">
            <v>6</v>
          </cell>
          <cell r="AN20">
            <v>703</v>
          </cell>
          <cell r="AO20">
            <v>7</v>
          </cell>
          <cell r="AP20">
            <v>77</v>
          </cell>
          <cell r="AQ20">
            <v>0</v>
          </cell>
          <cell r="BA20">
            <v>0</v>
          </cell>
          <cell r="BB20">
            <v>0</v>
          </cell>
          <cell r="BE20">
            <v>0</v>
          </cell>
          <cell r="BF20">
            <v>0</v>
          </cell>
          <cell r="BG20">
            <v>0</v>
          </cell>
          <cell r="BM20">
            <v>0</v>
          </cell>
          <cell r="BO20">
            <v>210</v>
          </cell>
          <cell r="BP20">
            <v>0</v>
          </cell>
          <cell r="BQ20">
            <v>0</v>
          </cell>
          <cell r="BR20">
            <v>0</v>
          </cell>
          <cell r="BS20">
            <v>0</v>
          </cell>
          <cell r="BV20">
            <v>0</v>
          </cell>
          <cell r="BX20">
            <v>0</v>
          </cell>
          <cell r="BZ20">
            <v>0</v>
          </cell>
          <cell r="CC20">
            <v>30</v>
          </cell>
          <cell r="CD20">
            <v>4</v>
          </cell>
          <cell r="CF20">
            <v>0</v>
          </cell>
          <cell r="CG20">
            <v>0</v>
          </cell>
          <cell r="CI20">
            <v>1</v>
          </cell>
          <cell r="CK20">
            <v>1</v>
          </cell>
          <cell r="CL20">
            <v>0</v>
          </cell>
          <cell r="CM20">
            <v>0</v>
          </cell>
          <cell r="CN20">
            <v>0</v>
          </cell>
          <cell r="CO20">
            <v>0</v>
          </cell>
          <cell r="CP20">
            <v>0</v>
          </cell>
          <cell r="CQ20">
            <v>0</v>
          </cell>
          <cell r="CR20">
            <v>0</v>
          </cell>
          <cell r="CS20">
            <v>0</v>
          </cell>
          <cell r="CT20">
            <v>0</v>
          </cell>
          <cell r="CU20">
            <v>0</v>
          </cell>
          <cell r="CW20">
            <v>0</v>
          </cell>
          <cell r="CX20">
            <v>0</v>
          </cell>
          <cell r="CZ20">
            <v>0</v>
          </cell>
          <cell r="DI20">
            <v>0</v>
          </cell>
          <cell r="EK20">
            <v>10000</v>
          </cell>
          <cell r="EL20">
            <v>0</v>
          </cell>
          <cell r="EM20">
            <v>0</v>
          </cell>
          <cell r="EZ20">
            <v>0</v>
          </cell>
          <cell r="FA20">
            <v>0</v>
          </cell>
          <cell r="FB20">
            <v>0</v>
          </cell>
          <cell r="FC20">
            <v>10000</v>
          </cell>
        </row>
        <row r="21">
          <cell r="A21">
            <v>12</v>
          </cell>
          <cell r="B21" t="str">
            <v>Janov</v>
          </cell>
          <cell r="D21">
            <v>279</v>
          </cell>
          <cell r="E21">
            <v>1</v>
          </cell>
          <cell r="H21">
            <v>2285</v>
          </cell>
          <cell r="T21">
            <v>0</v>
          </cell>
          <cell r="U21">
            <v>2285</v>
          </cell>
          <cell r="V21">
            <v>39</v>
          </cell>
          <cell r="AA21">
            <v>16</v>
          </cell>
          <cell r="AB21">
            <v>1</v>
          </cell>
          <cell r="AC21">
            <v>71</v>
          </cell>
          <cell r="AD21">
            <v>71</v>
          </cell>
          <cell r="AF21">
            <v>0</v>
          </cell>
          <cell r="AG21">
            <v>0</v>
          </cell>
          <cell r="AH21">
            <v>0</v>
          </cell>
          <cell r="AJ21">
            <v>0</v>
          </cell>
          <cell r="AL21">
            <v>295</v>
          </cell>
          <cell r="AM21">
            <v>17</v>
          </cell>
          <cell r="AN21">
            <v>258</v>
          </cell>
          <cell r="AO21">
            <v>0</v>
          </cell>
          <cell r="AP21">
            <v>3</v>
          </cell>
          <cell r="AQ21">
            <v>17</v>
          </cell>
          <cell r="BA21">
            <v>0</v>
          </cell>
          <cell r="BB21">
            <v>50</v>
          </cell>
          <cell r="BE21">
            <v>0</v>
          </cell>
          <cell r="BF21">
            <v>0</v>
          </cell>
          <cell r="BG21">
            <v>0</v>
          </cell>
          <cell r="BM21">
            <v>0</v>
          </cell>
          <cell r="BO21">
            <v>140</v>
          </cell>
          <cell r="BP21">
            <v>0</v>
          </cell>
          <cell r="BQ21">
            <v>0</v>
          </cell>
          <cell r="BR21">
            <v>0</v>
          </cell>
          <cell r="BS21">
            <v>0</v>
          </cell>
          <cell r="BV21">
            <v>0</v>
          </cell>
          <cell r="BX21">
            <v>0</v>
          </cell>
          <cell r="BZ21">
            <v>0</v>
          </cell>
          <cell r="CC21">
            <v>60</v>
          </cell>
          <cell r="CD21">
            <v>10</v>
          </cell>
          <cell r="CF21">
            <v>1</v>
          </cell>
          <cell r="CG21">
            <v>0</v>
          </cell>
          <cell r="CI21">
            <v>2</v>
          </cell>
          <cell r="CK21">
            <v>0</v>
          </cell>
          <cell r="CL21">
            <v>0</v>
          </cell>
          <cell r="CM21">
            <v>0</v>
          </cell>
          <cell r="CN21">
            <v>0</v>
          </cell>
          <cell r="CO21">
            <v>0</v>
          </cell>
          <cell r="CP21">
            <v>0</v>
          </cell>
          <cell r="CQ21">
            <v>0</v>
          </cell>
          <cell r="CR21">
            <v>0</v>
          </cell>
          <cell r="CS21">
            <v>0</v>
          </cell>
          <cell r="CT21">
            <v>0</v>
          </cell>
          <cell r="CU21">
            <v>0</v>
          </cell>
          <cell r="CW21">
            <v>0</v>
          </cell>
          <cell r="CX21">
            <v>0</v>
          </cell>
          <cell r="CZ21">
            <v>0</v>
          </cell>
          <cell r="DI21">
            <v>0</v>
          </cell>
          <cell r="EK21">
            <v>5099</v>
          </cell>
          <cell r="EL21">
            <v>0</v>
          </cell>
          <cell r="EM21">
            <v>0</v>
          </cell>
          <cell r="EZ21">
            <v>0</v>
          </cell>
          <cell r="FA21">
            <v>0</v>
          </cell>
          <cell r="FB21">
            <v>0</v>
          </cell>
          <cell r="FC21">
            <v>5099</v>
          </cell>
        </row>
        <row r="22">
          <cell r="A22">
            <v>13</v>
          </cell>
          <cell r="B22" t="str">
            <v>Jindřichov</v>
          </cell>
          <cell r="D22">
            <v>1213</v>
          </cell>
          <cell r="E22">
            <v>1</v>
          </cell>
          <cell r="H22">
            <v>6519</v>
          </cell>
          <cell r="T22">
            <v>0</v>
          </cell>
          <cell r="U22">
            <v>6519</v>
          </cell>
          <cell r="V22">
            <v>42</v>
          </cell>
          <cell r="AA22">
            <v>18</v>
          </cell>
          <cell r="AB22">
            <v>3</v>
          </cell>
          <cell r="AC22">
            <v>214</v>
          </cell>
          <cell r="AD22">
            <v>214</v>
          </cell>
          <cell r="AF22">
            <v>66</v>
          </cell>
          <cell r="AG22">
            <v>0</v>
          </cell>
          <cell r="AH22">
            <v>0</v>
          </cell>
          <cell r="AJ22">
            <v>0</v>
          </cell>
          <cell r="AL22">
            <v>174</v>
          </cell>
          <cell r="AM22">
            <v>0</v>
          </cell>
          <cell r="AN22">
            <v>162</v>
          </cell>
          <cell r="AO22">
            <v>0</v>
          </cell>
          <cell r="AP22">
            <v>12</v>
          </cell>
          <cell r="AQ22">
            <v>0</v>
          </cell>
          <cell r="BA22">
            <v>0</v>
          </cell>
          <cell r="BB22">
            <v>12</v>
          </cell>
          <cell r="BE22">
            <v>0</v>
          </cell>
          <cell r="BF22">
            <v>0</v>
          </cell>
          <cell r="BG22">
            <v>0</v>
          </cell>
          <cell r="BM22">
            <v>0</v>
          </cell>
          <cell r="BO22">
            <v>210</v>
          </cell>
          <cell r="BP22">
            <v>0</v>
          </cell>
          <cell r="BQ22">
            <v>0</v>
          </cell>
          <cell r="BR22">
            <v>0</v>
          </cell>
          <cell r="BS22">
            <v>0</v>
          </cell>
          <cell r="BV22">
            <v>0</v>
          </cell>
          <cell r="BX22">
            <v>0</v>
          </cell>
          <cell r="BZ22">
            <v>0</v>
          </cell>
          <cell r="CC22">
            <v>80</v>
          </cell>
          <cell r="CD22">
            <v>7</v>
          </cell>
          <cell r="CF22">
            <v>3</v>
          </cell>
          <cell r="CG22">
            <v>0</v>
          </cell>
          <cell r="CI22">
            <v>6</v>
          </cell>
          <cell r="CK22">
            <v>1</v>
          </cell>
          <cell r="CL22">
            <v>1</v>
          </cell>
          <cell r="CM22">
            <v>0</v>
          </cell>
          <cell r="CN22">
            <v>0</v>
          </cell>
          <cell r="CO22">
            <v>0</v>
          </cell>
          <cell r="CP22">
            <v>0</v>
          </cell>
          <cell r="CQ22">
            <v>0</v>
          </cell>
          <cell r="CR22">
            <v>0</v>
          </cell>
          <cell r="CS22">
            <v>0</v>
          </cell>
          <cell r="CT22">
            <v>0</v>
          </cell>
          <cell r="CU22">
            <v>0</v>
          </cell>
          <cell r="CW22">
            <v>0</v>
          </cell>
          <cell r="CX22">
            <v>0</v>
          </cell>
          <cell r="CZ22">
            <v>0.25</v>
          </cell>
          <cell r="DI22">
            <v>0</v>
          </cell>
          <cell r="EK22">
            <v>5360</v>
          </cell>
          <cell r="EL22">
            <v>0</v>
          </cell>
          <cell r="EM22">
            <v>0</v>
          </cell>
          <cell r="EZ22">
            <v>0</v>
          </cell>
          <cell r="FA22">
            <v>0</v>
          </cell>
          <cell r="FB22">
            <v>0</v>
          </cell>
          <cell r="FC22">
            <v>5360</v>
          </cell>
        </row>
        <row r="23">
          <cell r="A23">
            <v>14</v>
          </cell>
          <cell r="B23" t="str">
            <v>Jiříkov</v>
          </cell>
          <cell r="D23">
            <v>332</v>
          </cell>
          <cell r="E23">
            <v>0</v>
          </cell>
          <cell r="H23">
            <v>1330</v>
          </cell>
          <cell r="T23">
            <v>0</v>
          </cell>
          <cell r="U23">
            <v>1330</v>
          </cell>
          <cell r="V23">
            <v>117</v>
          </cell>
          <cell r="AA23">
            <v>82</v>
          </cell>
          <cell r="AB23">
            <v>25</v>
          </cell>
          <cell r="AC23">
            <v>592</v>
          </cell>
          <cell r="AD23">
            <v>592</v>
          </cell>
          <cell r="AF23">
            <v>0</v>
          </cell>
          <cell r="AG23">
            <v>0</v>
          </cell>
          <cell r="AH23">
            <v>352</v>
          </cell>
          <cell r="AJ23">
            <v>0</v>
          </cell>
          <cell r="AL23">
            <v>427</v>
          </cell>
          <cell r="AM23">
            <v>31</v>
          </cell>
          <cell r="AN23">
            <v>188</v>
          </cell>
          <cell r="AO23">
            <v>33</v>
          </cell>
          <cell r="AP23">
            <v>175</v>
          </cell>
          <cell r="AQ23">
            <v>0</v>
          </cell>
          <cell r="BA23">
            <v>0</v>
          </cell>
          <cell r="BB23">
            <v>0</v>
          </cell>
          <cell r="BE23">
            <v>0</v>
          </cell>
          <cell r="BF23">
            <v>0</v>
          </cell>
          <cell r="BG23">
            <v>0</v>
          </cell>
          <cell r="BM23">
            <v>0</v>
          </cell>
          <cell r="BO23">
            <v>266</v>
          </cell>
          <cell r="BP23">
            <v>0</v>
          </cell>
          <cell r="BQ23">
            <v>0</v>
          </cell>
          <cell r="BR23">
            <v>0</v>
          </cell>
          <cell r="BS23">
            <v>43</v>
          </cell>
          <cell r="BV23">
            <v>0</v>
          </cell>
          <cell r="BX23">
            <v>0</v>
          </cell>
          <cell r="BZ23">
            <v>0</v>
          </cell>
          <cell r="CC23">
            <v>35</v>
          </cell>
          <cell r="CD23">
            <v>9</v>
          </cell>
          <cell r="CF23">
            <v>1</v>
          </cell>
          <cell r="CG23">
            <v>0</v>
          </cell>
          <cell r="CI23">
            <v>7</v>
          </cell>
          <cell r="CK23">
            <v>0</v>
          </cell>
          <cell r="CL23">
            <v>0</v>
          </cell>
          <cell r="CM23">
            <v>0</v>
          </cell>
          <cell r="CN23">
            <v>0</v>
          </cell>
          <cell r="CO23">
            <v>0</v>
          </cell>
          <cell r="CP23">
            <v>0</v>
          </cell>
          <cell r="CQ23">
            <v>0</v>
          </cell>
          <cell r="CR23">
            <v>0</v>
          </cell>
          <cell r="CS23">
            <v>0</v>
          </cell>
          <cell r="CT23">
            <v>0</v>
          </cell>
          <cell r="CU23">
            <v>0</v>
          </cell>
          <cell r="CW23">
            <v>0</v>
          </cell>
          <cell r="CX23">
            <v>0</v>
          </cell>
          <cell r="CZ23">
            <v>0</v>
          </cell>
          <cell r="DI23">
            <v>185</v>
          </cell>
          <cell r="EK23">
            <v>4000</v>
          </cell>
          <cell r="EL23">
            <v>0</v>
          </cell>
          <cell r="EM23">
            <v>0</v>
          </cell>
          <cell r="EZ23">
            <v>0</v>
          </cell>
          <cell r="FA23">
            <v>0</v>
          </cell>
          <cell r="FB23">
            <v>0</v>
          </cell>
          <cell r="FC23">
            <v>4000</v>
          </cell>
        </row>
        <row r="24">
          <cell r="A24">
            <v>15</v>
          </cell>
          <cell r="B24" t="str">
            <v>Karlovice</v>
          </cell>
          <cell r="D24">
            <v>1055</v>
          </cell>
          <cell r="E24">
            <v>1</v>
          </cell>
          <cell r="H24">
            <v>3445</v>
          </cell>
          <cell r="T24">
            <v>0</v>
          </cell>
          <cell r="U24">
            <v>3445</v>
          </cell>
          <cell r="V24">
            <v>136</v>
          </cell>
          <cell r="AA24">
            <v>40</v>
          </cell>
          <cell r="AB24">
            <v>3</v>
          </cell>
          <cell r="AC24">
            <v>228</v>
          </cell>
          <cell r="AD24">
            <v>228</v>
          </cell>
          <cell r="AF24">
            <v>0</v>
          </cell>
          <cell r="AG24">
            <v>0</v>
          </cell>
          <cell r="AH24">
            <v>0</v>
          </cell>
          <cell r="AJ24">
            <v>0</v>
          </cell>
          <cell r="AL24">
            <v>692</v>
          </cell>
          <cell r="AM24">
            <v>32</v>
          </cell>
          <cell r="AN24">
            <v>647</v>
          </cell>
          <cell r="AO24">
            <v>2</v>
          </cell>
          <cell r="AP24">
            <v>11</v>
          </cell>
          <cell r="AQ24">
            <v>0</v>
          </cell>
          <cell r="BA24">
            <v>0</v>
          </cell>
          <cell r="BB24">
            <v>56</v>
          </cell>
          <cell r="BE24">
            <v>0</v>
          </cell>
          <cell r="BF24">
            <v>0</v>
          </cell>
          <cell r="BG24">
            <v>0</v>
          </cell>
          <cell r="BM24">
            <v>0</v>
          </cell>
          <cell r="BO24">
            <v>400</v>
          </cell>
          <cell r="BP24">
            <v>0</v>
          </cell>
          <cell r="BQ24">
            <v>0</v>
          </cell>
          <cell r="BR24">
            <v>0</v>
          </cell>
          <cell r="BS24">
            <v>0</v>
          </cell>
          <cell r="BV24">
            <v>0</v>
          </cell>
          <cell r="BX24">
            <v>0</v>
          </cell>
          <cell r="BZ24">
            <v>0</v>
          </cell>
          <cell r="CC24">
            <v>25</v>
          </cell>
          <cell r="CD24">
            <v>2</v>
          </cell>
          <cell r="CF24">
            <v>1</v>
          </cell>
          <cell r="CG24">
            <v>0</v>
          </cell>
          <cell r="CI24">
            <v>5</v>
          </cell>
          <cell r="CK24">
            <v>1</v>
          </cell>
          <cell r="CL24">
            <v>1</v>
          </cell>
          <cell r="CM24">
            <v>0</v>
          </cell>
          <cell r="CN24">
            <v>0</v>
          </cell>
          <cell r="CO24">
            <v>0</v>
          </cell>
          <cell r="CP24">
            <v>0</v>
          </cell>
          <cell r="CQ24">
            <v>0</v>
          </cell>
          <cell r="CR24">
            <v>0</v>
          </cell>
          <cell r="CS24">
            <v>0</v>
          </cell>
          <cell r="CT24">
            <v>0</v>
          </cell>
          <cell r="CU24">
            <v>0</v>
          </cell>
          <cell r="CW24">
            <v>0</v>
          </cell>
          <cell r="CX24">
            <v>0</v>
          </cell>
          <cell r="CZ24">
            <v>0.35</v>
          </cell>
          <cell r="DI24">
            <v>0</v>
          </cell>
          <cell r="EK24">
            <v>30000</v>
          </cell>
          <cell r="EL24">
            <v>0</v>
          </cell>
          <cell r="EM24">
            <v>0</v>
          </cell>
          <cell r="EZ24">
            <v>0</v>
          </cell>
          <cell r="FA24">
            <v>0</v>
          </cell>
          <cell r="FB24">
            <v>0</v>
          </cell>
          <cell r="FC24">
            <v>30000</v>
          </cell>
        </row>
        <row r="25">
          <cell r="A25">
            <v>16</v>
          </cell>
          <cell r="B25" t="str">
            <v>Krasov</v>
          </cell>
          <cell r="D25">
            <v>365</v>
          </cell>
          <cell r="E25">
            <v>0</v>
          </cell>
          <cell r="H25">
            <v>1714</v>
          </cell>
          <cell r="T25">
            <v>0</v>
          </cell>
          <cell r="U25">
            <v>1714</v>
          </cell>
          <cell r="V25">
            <v>31</v>
          </cell>
          <cell r="AA25">
            <v>15</v>
          </cell>
          <cell r="AB25">
            <v>3</v>
          </cell>
          <cell r="AC25">
            <v>68</v>
          </cell>
          <cell r="AD25">
            <v>68</v>
          </cell>
          <cell r="AF25">
            <v>0</v>
          </cell>
          <cell r="AG25">
            <v>0</v>
          </cell>
          <cell r="AH25">
            <v>0</v>
          </cell>
          <cell r="AJ25">
            <v>0</v>
          </cell>
          <cell r="AL25">
            <v>205</v>
          </cell>
          <cell r="AM25">
            <v>2</v>
          </cell>
          <cell r="AN25">
            <v>192</v>
          </cell>
          <cell r="AO25">
            <v>11</v>
          </cell>
          <cell r="AP25">
            <v>0</v>
          </cell>
          <cell r="AQ25">
            <v>0</v>
          </cell>
          <cell r="BA25">
            <v>0</v>
          </cell>
          <cell r="BB25">
            <v>12</v>
          </cell>
          <cell r="BE25">
            <v>0</v>
          </cell>
          <cell r="BF25">
            <v>2</v>
          </cell>
          <cell r="BG25">
            <v>2</v>
          </cell>
          <cell r="BM25">
            <v>0</v>
          </cell>
          <cell r="BO25">
            <v>210</v>
          </cell>
          <cell r="BP25">
            <v>0</v>
          </cell>
          <cell r="BQ25">
            <v>0</v>
          </cell>
          <cell r="BR25">
            <v>0</v>
          </cell>
          <cell r="BS25">
            <v>0</v>
          </cell>
          <cell r="BV25">
            <v>0</v>
          </cell>
          <cell r="BX25">
            <v>0</v>
          </cell>
          <cell r="BZ25">
            <v>0</v>
          </cell>
          <cell r="CC25">
            <v>17</v>
          </cell>
          <cell r="CD25">
            <v>1</v>
          </cell>
          <cell r="CF25">
            <v>1</v>
          </cell>
          <cell r="CG25">
            <v>1</v>
          </cell>
          <cell r="CI25">
            <v>2</v>
          </cell>
          <cell r="CK25">
            <v>1</v>
          </cell>
          <cell r="CL25">
            <v>1</v>
          </cell>
          <cell r="CM25">
            <v>0</v>
          </cell>
          <cell r="CN25">
            <v>0</v>
          </cell>
          <cell r="CO25">
            <v>0</v>
          </cell>
          <cell r="CP25">
            <v>0</v>
          </cell>
          <cell r="CQ25">
            <v>0</v>
          </cell>
          <cell r="CR25">
            <v>0</v>
          </cell>
          <cell r="CS25">
            <v>0</v>
          </cell>
          <cell r="CT25">
            <v>0</v>
          </cell>
          <cell r="CU25">
            <v>0</v>
          </cell>
          <cell r="CW25">
            <v>0</v>
          </cell>
          <cell r="CX25">
            <v>0</v>
          </cell>
          <cell r="CZ25">
            <v>0</v>
          </cell>
          <cell r="DI25">
            <v>0</v>
          </cell>
          <cell r="EK25">
            <v>0</v>
          </cell>
          <cell r="EL25">
            <v>0</v>
          </cell>
          <cell r="EM25">
            <v>0</v>
          </cell>
          <cell r="EZ25">
            <v>0</v>
          </cell>
          <cell r="FA25">
            <v>0</v>
          </cell>
          <cell r="FB25">
            <v>0</v>
          </cell>
          <cell r="FC25">
            <v>0</v>
          </cell>
        </row>
        <row r="26">
          <cell r="A26">
            <v>17</v>
          </cell>
          <cell r="B26" t="str">
            <v>Křišťanovice</v>
          </cell>
          <cell r="D26">
            <v>248</v>
          </cell>
          <cell r="E26">
            <v>1</v>
          </cell>
          <cell r="H26">
            <v>3028</v>
          </cell>
          <cell r="T26">
            <v>1</v>
          </cell>
          <cell r="U26">
            <v>3028</v>
          </cell>
          <cell r="V26">
            <v>33</v>
          </cell>
          <cell r="AA26">
            <v>24</v>
          </cell>
          <cell r="AB26">
            <v>8</v>
          </cell>
          <cell r="AC26">
            <v>181</v>
          </cell>
          <cell r="AD26">
            <v>181</v>
          </cell>
          <cell r="AF26">
            <v>0</v>
          </cell>
          <cell r="AG26">
            <v>0</v>
          </cell>
          <cell r="AH26">
            <v>0</v>
          </cell>
          <cell r="AJ26">
            <v>0</v>
          </cell>
          <cell r="AL26">
            <v>795</v>
          </cell>
          <cell r="AM26">
            <v>6</v>
          </cell>
          <cell r="AN26">
            <v>735</v>
          </cell>
          <cell r="AO26">
            <v>5</v>
          </cell>
          <cell r="AP26">
            <v>49</v>
          </cell>
          <cell r="AQ26">
            <v>0</v>
          </cell>
          <cell r="BA26">
            <v>0</v>
          </cell>
          <cell r="BB26">
            <v>0</v>
          </cell>
          <cell r="BE26">
            <v>0</v>
          </cell>
          <cell r="BF26">
            <v>2</v>
          </cell>
          <cell r="BG26">
            <v>2</v>
          </cell>
          <cell r="BM26">
            <v>0</v>
          </cell>
          <cell r="BO26">
            <v>310</v>
          </cell>
          <cell r="BP26">
            <v>0</v>
          </cell>
          <cell r="BQ26">
            <v>0</v>
          </cell>
          <cell r="BR26">
            <v>0</v>
          </cell>
          <cell r="BS26">
            <v>0</v>
          </cell>
          <cell r="BV26">
            <v>0</v>
          </cell>
          <cell r="BX26">
            <v>0</v>
          </cell>
          <cell r="BZ26">
            <v>0</v>
          </cell>
          <cell r="CC26">
            <v>31</v>
          </cell>
          <cell r="CD26">
            <v>2</v>
          </cell>
          <cell r="CF26">
            <v>1</v>
          </cell>
          <cell r="CG26">
            <v>0</v>
          </cell>
          <cell r="CI26">
            <v>4</v>
          </cell>
          <cell r="CK26">
            <v>1</v>
          </cell>
          <cell r="CL26">
            <v>1</v>
          </cell>
          <cell r="CM26">
            <v>0</v>
          </cell>
          <cell r="CN26">
            <v>0</v>
          </cell>
          <cell r="CO26">
            <v>0</v>
          </cell>
          <cell r="CP26">
            <v>0</v>
          </cell>
          <cell r="CQ26">
            <v>0</v>
          </cell>
          <cell r="CR26">
            <v>0</v>
          </cell>
          <cell r="CS26">
            <v>0</v>
          </cell>
          <cell r="CT26">
            <v>0</v>
          </cell>
          <cell r="CU26">
            <v>0</v>
          </cell>
          <cell r="CW26">
            <v>0</v>
          </cell>
          <cell r="CX26">
            <v>0</v>
          </cell>
          <cell r="CZ26">
            <v>0</v>
          </cell>
          <cell r="DI26">
            <v>0</v>
          </cell>
          <cell r="EK26">
            <v>1940</v>
          </cell>
          <cell r="EL26">
            <v>396</v>
          </cell>
          <cell r="EM26">
            <v>0</v>
          </cell>
          <cell r="EZ26">
            <v>0</v>
          </cell>
          <cell r="FA26">
            <v>0</v>
          </cell>
          <cell r="FB26">
            <v>0</v>
          </cell>
          <cell r="FC26">
            <v>1940</v>
          </cell>
        </row>
        <row r="27">
          <cell r="A27">
            <v>18</v>
          </cell>
          <cell r="B27" t="str">
            <v>Leskovec</v>
          </cell>
          <cell r="D27">
            <v>431</v>
          </cell>
          <cell r="E27">
            <v>1</v>
          </cell>
          <cell r="H27">
            <v>2800</v>
          </cell>
          <cell r="T27">
            <v>0</v>
          </cell>
          <cell r="U27">
            <v>2800</v>
          </cell>
          <cell r="V27">
            <v>37</v>
          </cell>
          <cell r="AA27">
            <v>22</v>
          </cell>
          <cell r="AB27">
            <v>3</v>
          </cell>
          <cell r="AC27">
            <v>84</v>
          </cell>
          <cell r="AD27">
            <v>84</v>
          </cell>
          <cell r="AF27">
            <v>0</v>
          </cell>
          <cell r="AG27">
            <v>0</v>
          </cell>
          <cell r="AH27">
            <v>0</v>
          </cell>
          <cell r="AJ27">
            <v>0</v>
          </cell>
          <cell r="AL27">
            <v>351</v>
          </cell>
          <cell r="AM27">
            <v>2</v>
          </cell>
          <cell r="AN27">
            <v>334</v>
          </cell>
          <cell r="AO27">
            <v>1</v>
          </cell>
          <cell r="AP27">
            <v>14</v>
          </cell>
          <cell r="AQ27">
            <v>0</v>
          </cell>
          <cell r="BA27">
            <v>0</v>
          </cell>
          <cell r="BB27">
            <v>0</v>
          </cell>
          <cell r="BE27">
            <v>0</v>
          </cell>
          <cell r="BF27">
            <v>0</v>
          </cell>
          <cell r="BG27">
            <v>0</v>
          </cell>
          <cell r="BM27">
            <v>0</v>
          </cell>
          <cell r="BO27">
            <v>210</v>
          </cell>
          <cell r="BP27">
            <v>0</v>
          </cell>
          <cell r="BQ27">
            <v>0</v>
          </cell>
          <cell r="BR27">
            <v>0</v>
          </cell>
          <cell r="BS27">
            <v>0</v>
          </cell>
          <cell r="BV27">
            <v>0</v>
          </cell>
          <cell r="BX27">
            <v>0</v>
          </cell>
          <cell r="BZ27">
            <v>0</v>
          </cell>
          <cell r="CC27">
            <v>33</v>
          </cell>
          <cell r="CD27">
            <v>2</v>
          </cell>
          <cell r="CF27">
            <v>1</v>
          </cell>
          <cell r="CG27">
            <v>1</v>
          </cell>
          <cell r="CI27">
            <v>2</v>
          </cell>
          <cell r="CK27">
            <v>1</v>
          </cell>
          <cell r="CL27">
            <v>1</v>
          </cell>
          <cell r="CM27">
            <v>0</v>
          </cell>
          <cell r="CN27">
            <v>0</v>
          </cell>
          <cell r="CO27">
            <v>0</v>
          </cell>
          <cell r="CP27">
            <v>0</v>
          </cell>
          <cell r="CQ27">
            <v>0</v>
          </cell>
          <cell r="CR27">
            <v>0</v>
          </cell>
          <cell r="CS27">
            <v>0</v>
          </cell>
          <cell r="CT27">
            <v>0</v>
          </cell>
          <cell r="CU27">
            <v>0</v>
          </cell>
          <cell r="CW27">
            <v>0</v>
          </cell>
          <cell r="CX27">
            <v>0</v>
          </cell>
          <cell r="CZ27">
            <v>0</v>
          </cell>
          <cell r="DI27">
            <v>0</v>
          </cell>
          <cell r="EK27">
            <v>4996</v>
          </cell>
          <cell r="EL27">
            <v>0</v>
          </cell>
          <cell r="EM27">
            <v>0</v>
          </cell>
          <cell r="EZ27">
            <v>0</v>
          </cell>
          <cell r="FA27">
            <v>0</v>
          </cell>
          <cell r="FB27">
            <v>0</v>
          </cell>
          <cell r="FC27">
            <v>4996</v>
          </cell>
        </row>
        <row r="28">
          <cell r="A28">
            <v>19</v>
          </cell>
          <cell r="B28" t="str">
            <v>Liptaň</v>
          </cell>
          <cell r="D28">
            <v>470</v>
          </cell>
          <cell r="E28">
            <v>0</v>
          </cell>
          <cell r="H28">
            <v>3045</v>
          </cell>
          <cell r="T28">
            <v>0</v>
          </cell>
          <cell r="U28">
            <v>3045</v>
          </cell>
          <cell r="V28">
            <v>55</v>
          </cell>
          <cell r="AA28">
            <v>44</v>
          </cell>
          <cell r="AB28">
            <v>2</v>
          </cell>
          <cell r="AC28">
            <v>229</v>
          </cell>
          <cell r="AD28">
            <v>229</v>
          </cell>
          <cell r="AF28">
            <v>0</v>
          </cell>
          <cell r="AG28">
            <v>0</v>
          </cell>
          <cell r="AH28">
            <v>0</v>
          </cell>
          <cell r="AJ28">
            <v>0</v>
          </cell>
          <cell r="AL28">
            <v>248</v>
          </cell>
          <cell r="AM28">
            <v>5</v>
          </cell>
          <cell r="AN28">
            <v>44</v>
          </cell>
          <cell r="AO28">
            <v>0</v>
          </cell>
          <cell r="AP28">
            <v>8</v>
          </cell>
          <cell r="AQ28">
            <v>191</v>
          </cell>
          <cell r="BA28">
            <v>0</v>
          </cell>
          <cell r="BB28">
            <v>0</v>
          </cell>
          <cell r="BE28">
            <v>0</v>
          </cell>
          <cell r="BF28">
            <v>0</v>
          </cell>
          <cell r="BG28">
            <v>0</v>
          </cell>
          <cell r="BM28">
            <v>0</v>
          </cell>
          <cell r="BO28">
            <v>350</v>
          </cell>
          <cell r="BP28">
            <v>0</v>
          </cell>
          <cell r="BQ28">
            <v>0</v>
          </cell>
          <cell r="BR28">
            <v>0</v>
          </cell>
          <cell r="BS28">
            <v>0</v>
          </cell>
          <cell r="BV28">
            <v>0</v>
          </cell>
          <cell r="BX28">
            <v>0</v>
          </cell>
          <cell r="BZ28">
            <v>0</v>
          </cell>
          <cell r="CC28">
            <v>45</v>
          </cell>
          <cell r="CD28">
            <v>9</v>
          </cell>
          <cell r="CF28">
            <v>2</v>
          </cell>
          <cell r="CG28">
            <v>0</v>
          </cell>
          <cell r="CI28">
            <v>3</v>
          </cell>
          <cell r="CK28">
            <v>0</v>
          </cell>
          <cell r="CL28">
            <v>0</v>
          </cell>
          <cell r="CM28">
            <v>0</v>
          </cell>
          <cell r="CN28">
            <v>0</v>
          </cell>
          <cell r="CO28">
            <v>0</v>
          </cell>
          <cell r="CP28">
            <v>0</v>
          </cell>
          <cell r="CQ28">
            <v>0</v>
          </cell>
          <cell r="CR28">
            <v>0</v>
          </cell>
          <cell r="CS28">
            <v>0</v>
          </cell>
          <cell r="CT28">
            <v>0</v>
          </cell>
          <cell r="CU28">
            <v>0</v>
          </cell>
          <cell r="CW28">
            <v>0</v>
          </cell>
          <cell r="CX28">
            <v>0</v>
          </cell>
          <cell r="CZ28">
            <v>0</v>
          </cell>
          <cell r="DI28">
            <v>0</v>
          </cell>
          <cell r="EK28">
            <v>4000</v>
          </cell>
          <cell r="EL28">
            <v>0</v>
          </cell>
          <cell r="EM28">
            <v>0</v>
          </cell>
          <cell r="EZ28">
            <v>0</v>
          </cell>
          <cell r="FA28">
            <v>0</v>
          </cell>
          <cell r="FB28">
            <v>0</v>
          </cell>
          <cell r="FC28">
            <v>4000</v>
          </cell>
        </row>
        <row r="29">
          <cell r="A29">
            <v>20</v>
          </cell>
          <cell r="B29" t="str">
            <v>Lomnice</v>
          </cell>
          <cell r="D29">
            <v>510</v>
          </cell>
          <cell r="E29">
            <v>0</v>
          </cell>
          <cell r="H29">
            <v>2891</v>
          </cell>
          <cell r="T29">
            <v>0</v>
          </cell>
          <cell r="U29">
            <v>2891</v>
          </cell>
          <cell r="V29">
            <v>26</v>
          </cell>
          <cell r="AA29">
            <v>16</v>
          </cell>
          <cell r="AB29">
            <v>0</v>
          </cell>
          <cell r="AC29">
            <v>31</v>
          </cell>
          <cell r="AD29">
            <v>31</v>
          </cell>
          <cell r="AF29">
            <v>0</v>
          </cell>
          <cell r="AG29">
            <v>0</v>
          </cell>
          <cell r="AH29">
            <v>0</v>
          </cell>
          <cell r="AJ29">
            <v>0</v>
          </cell>
          <cell r="AL29">
            <v>108</v>
          </cell>
          <cell r="AM29">
            <v>0</v>
          </cell>
          <cell r="AN29">
            <v>108</v>
          </cell>
          <cell r="AO29">
            <v>0</v>
          </cell>
          <cell r="AP29">
            <v>0</v>
          </cell>
          <cell r="AQ29">
            <v>0</v>
          </cell>
          <cell r="BA29">
            <v>0</v>
          </cell>
          <cell r="BB29">
            <v>0</v>
          </cell>
          <cell r="BE29">
            <v>0</v>
          </cell>
          <cell r="BF29">
            <v>0</v>
          </cell>
          <cell r="BG29">
            <v>0</v>
          </cell>
          <cell r="BM29">
            <v>0</v>
          </cell>
          <cell r="BO29">
            <v>360</v>
          </cell>
          <cell r="BP29">
            <v>0</v>
          </cell>
          <cell r="BQ29">
            <v>0</v>
          </cell>
          <cell r="BR29">
            <v>0</v>
          </cell>
          <cell r="BS29">
            <v>0</v>
          </cell>
          <cell r="BV29">
            <v>0</v>
          </cell>
          <cell r="BX29">
            <v>0</v>
          </cell>
          <cell r="BZ29">
            <v>0</v>
          </cell>
          <cell r="CC29">
            <v>27</v>
          </cell>
          <cell r="CD29">
            <v>1</v>
          </cell>
          <cell r="CF29">
            <v>1</v>
          </cell>
          <cell r="CG29">
            <v>0</v>
          </cell>
          <cell r="CI29">
            <v>2</v>
          </cell>
          <cell r="CK29">
            <v>1</v>
          </cell>
          <cell r="CL29">
            <v>1</v>
          </cell>
          <cell r="CM29">
            <v>0</v>
          </cell>
          <cell r="CN29">
            <v>0</v>
          </cell>
          <cell r="CO29">
            <v>0</v>
          </cell>
          <cell r="CP29">
            <v>0</v>
          </cell>
          <cell r="CQ29">
            <v>0</v>
          </cell>
          <cell r="CR29">
            <v>0</v>
          </cell>
          <cell r="CS29">
            <v>0</v>
          </cell>
          <cell r="CT29">
            <v>0</v>
          </cell>
          <cell r="CU29">
            <v>0</v>
          </cell>
          <cell r="CW29">
            <v>0</v>
          </cell>
          <cell r="CX29">
            <v>0</v>
          </cell>
          <cell r="CZ29">
            <v>0</v>
          </cell>
          <cell r="DI29">
            <v>0</v>
          </cell>
          <cell r="EK29">
            <v>2979</v>
          </cell>
          <cell r="EL29">
            <v>0</v>
          </cell>
          <cell r="EM29">
            <v>0</v>
          </cell>
          <cell r="EZ29">
            <v>0</v>
          </cell>
          <cell r="FA29">
            <v>0</v>
          </cell>
          <cell r="FB29">
            <v>0</v>
          </cell>
          <cell r="FC29">
            <v>2979</v>
          </cell>
        </row>
        <row r="30">
          <cell r="A30">
            <v>21</v>
          </cell>
          <cell r="B30" t="str">
            <v>Ludvíkov</v>
          </cell>
          <cell r="D30">
            <v>294</v>
          </cell>
          <cell r="E30">
            <v>0</v>
          </cell>
          <cell r="H30">
            <v>1374</v>
          </cell>
          <cell r="T30">
            <v>0</v>
          </cell>
          <cell r="U30">
            <v>1374</v>
          </cell>
          <cell r="V30">
            <v>20</v>
          </cell>
          <cell r="AA30">
            <v>9</v>
          </cell>
          <cell r="AB30">
            <v>1</v>
          </cell>
          <cell r="AC30">
            <v>42</v>
          </cell>
          <cell r="AD30">
            <v>42</v>
          </cell>
          <cell r="AF30">
            <v>0</v>
          </cell>
          <cell r="AG30">
            <v>0</v>
          </cell>
          <cell r="AH30">
            <v>0</v>
          </cell>
          <cell r="AJ30">
            <v>0</v>
          </cell>
          <cell r="AL30">
            <v>34</v>
          </cell>
          <cell r="AM30">
            <v>0</v>
          </cell>
          <cell r="AN30">
            <v>34</v>
          </cell>
          <cell r="AO30">
            <v>0</v>
          </cell>
          <cell r="AP30">
            <v>0</v>
          </cell>
          <cell r="AQ30">
            <v>0</v>
          </cell>
          <cell r="BA30">
            <v>0</v>
          </cell>
          <cell r="BB30">
            <v>0</v>
          </cell>
          <cell r="BE30">
            <v>0</v>
          </cell>
          <cell r="BF30">
            <v>0</v>
          </cell>
          <cell r="BG30">
            <v>0</v>
          </cell>
          <cell r="BM30">
            <v>0</v>
          </cell>
          <cell r="BO30">
            <v>280</v>
          </cell>
          <cell r="BP30">
            <v>0</v>
          </cell>
          <cell r="BQ30">
            <v>0</v>
          </cell>
          <cell r="BR30">
            <v>0</v>
          </cell>
          <cell r="BS30">
            <v>0</v>
          </cell>
          <cell r="BV30">
            <v>0</v>
          </cell>
          <cell r="BX30">
            <v>0</v>
          </cell>
          <cell r="BZ30">
            <v>0</v>
          </cell>
          <cell r="CC30">
            <v>30</v>
          </cell>
          <cell r="CD30">
            <v>5</v>
          </cell>
          <cell r="CF30">
            <v>1</v>
          </cell>
          <cell r="CG30">
            <v>0</v>
          </cell>
          <cell r="CI30">
            <v>2</v>
          </cell>
          <cell r="CK30">
            <v>1</v>
          </cell>
          <cell r="CL30">
            <v>1</v>
          </cell>
          <cell r="CM30">
            <v>0</v>
          </cell>
          <cell r="CN30">
            <v>0</v>
          </cell>
          <cell r="CO30">
            <v>0</v>
          </cell>
          <cell r="CP30">
            <v>0</v>
          </cell>
          <cell r="CQ30">
            <v>0</v>
          </cell>
          <cell r="CR30">
            <v>0</v>
          </cell>
          <cell r="CS30">
            <v>0</v>
          </cell>
          <cell r="CT30">
            <v>0</v>
          </cell>
          <cell r="CU30">
            <v>0</v>
          </cell>
          <cell r="CW30">
            <v>0</v>
          </cell>
          <cell r="CX30">
            <v>0</v>
          </cell>
          <cell r="CZ30">
            <v>0</v>
          </cell>
          <cell r="DI30">
            <v>0</v>
          </cell>
          <cell r="EK30">
            <v>0</v>
          </cell>
          <cell r="EL30">
            <v>0</v>
          </cell>
          <cell r="EM30">
            <v>0</v>
          </cell>
          <cell r="EZ30">
            <v>0</v>
          </cell>
          <cell r="FA30">
            <v>0</v>
          </cell>
          <cell r="FB30">
            <v>0</v>
          </cell>
          <cell r="FC30">
            <v>0</v>
          </cell>
        </row>
        <row r="31">
          <cell r="A31">
            <v>22</v>
          </cell>
          <cell r="B31" t="str">
            <v>Malá Morávka</v>
          </cell>
          <cell r="D31">
            <v>668</v>
          </cell>
          <cell r="E31">
            <v>0</v>
          </cell>
          <cell r="H31">
            <v>3334</v>
          </cell>
          <cell r="T31">
            <v>0</v>
          </cell>
          <cell r="U31">
            <v>3334</v>
          </cell>
          <cell r="V31">
            <v>42</v>
          </cell>
          <cell r="AA31">
            <v>28</v>
          </cell>
          <cell r="AB31">
            <v>3</v>
          </cell>
          <cell r="AC31">
            <v>71</v>
          </cell>
          <cell r="AD31">
            <v>71</v>
          </cell>
          <cell r="AF31">
            <v>2</v>
          </cell>
          <cell r="AG31">
            <v>0</v>
          </cell>
          <cell r="AH31">
            <v>0</v>
          </cell>
          <cell r="AJ31">
            <v>0</v>
          </cell>
          <cell r="AL31">
            <v>336</v>
          </cell>
          <cell r="AM31">
            <v>7</v>
          </cell>
          <cell r="AN31">
            <v>313</v>
          </cell>
          <cell r="AO31">
            <v>3</v>
          </cell>
          <cell r="AP31">
            <v>13</v>
          </cell>
          <cell r="AQ31">
            <v>0</v>
          </cell>
          <cell r="BA31">
            <v>0</v>
          </cell>
          <cell r="BB31">
            <v>0</v>
          </cell>
          <cell r="BE31">
            <v>0</v>
          </cell>
          <cell r="BF31">
            <v>0</v>
          </cell>
          <cell r="BG31">
            <v>0</v>
          </cell>
          <cell r="BM31">
            <v>0</v>
          </cell>
          <cell r="BO31">
            <v>210</v>
          </cell>
          <cell r="BP31">
            <v>0</v>
          </cell>
          <cell r="BQ31">
            <v>0</v>
          </cell>
          <cell r="BR31">
            <v>0</v>
          </cell>
          <cell r="BS31">
            <v>0</v>
          </cell>
          <cell r="BV31">
            <v>0</v>
          </cell>
          <cell r="BX31">
            <v>0</v>
          </cell>
          <cell r="BZ31">
            <v>0</v>
          </cell>
          <cell r="CC31">
            <v>25</v>
          </cell>
          <cell r="CD31">
            <v>1</v>
          </cell>
          <cell r="CF31">
            <v>1</v>
          </cell>
          <cell r="CG31">
            <v>0</v>
          </cell>
          <cell r="CI31">
            <v>2</v>
          </cell>
          <cell r="CK31">
            <v>1</v>
          </cell>
          <cell r="CL31">
            <v>1</v>
          </cell>
          <cell r="CM31">
            <v>0</v>
          </cell>
          <cell r="CN31">
            <v>0</v>
          </cell>
          <cell r="CO31">
            <v>0</v>
          </cell>
          <cell r="CP31">
            <v>0</v>
          </cell>
          <cell r="CQ31">
            <v>0</v>
          </cell>
          <cell r="CR31">
            <v>0</v>
          </cell>
          <cell r="CS31">
            <v>0</v>
          </cell>
          <cell r="CT31">
            <v>0</v>
          </cell>
          <cell r="CU31">
            <v>0</v>
          </cell>
          <cell r="CW31">
            <v>0</v>
          </cell>
          <cell r="CX31">
            <v>0</v>
          </cell>
          <cell r="CZ31">
            <v>0</v>
          </cell>
          <cell r="DI31">
            <v>0</v>
          </cell>
          <cell r="EK31">
            <v>8424</v>
          </cell>
          <cell r="EL31">
            <v>0</v>
          </cell>
          <cell r="EM31">
            <v>0</v>
          </cell>
          <cell r="EZ31">
            <v>0</v>
          </cell>
          <cell r="FA31">
            <v>0</v>
          </cell>
          <cell r="FB31">
            <v>0</v>
          </cell>
          <cell r="FC31">
            <v>8424</v>
          </cell>
        </row>
        <row r="32">
          <cell r="A32">
            <v>23</v>
          </cell>
          <cell r="B32" t="str">
            <v>Malá Štáhle</v>
          </cell>
          <cell r="D32">
            <v>122</v>
          </cell>
          <cell r="E32">
            <v>1</v>
          </cell>
          <cell r="H32">
            <v>788</v>
          </cell>
          <cell r="T32">
            <v>1</v>
          </cell>
          <cell r="U32">
            <v>788</v>
          </cell>
          <cell r="V32">
            <v>20</v>
          </cell>
          <cell r="AA32">
            <v>3</v>
          </cell>
          <cell r="AB32">
            <v>0</v>
          </cell>
          <cell r="AC32">
            <v>21</v>
          </cell>
          <cell r="AD32">
            <v>21</v>
          </cell>
          <cell r="AF32">
            <v>0</v>
          </cell>
          <cell r="AG32">
            <v>0</v>
          </cell>
          <cell r="AH32">
            <v>0</v>
          </cell>
          <cell r="AJ32">
            <v>0</v>
          </cell>
          <cell r="AL32">
            <v>173</v>
          </cell>
          <cell r="AM32">
            <v>3</v>
          </cell>
          <cell r="AN32">
            <v>109</v>
          </cell>
          <cell r="AO32">
            <v>5</v>
          </cell>
          <cell r="AP32">
            <v>7</v>
          </cell>
          <cell r="AQ32">
            <v>49</v>
          </cell>
          <cell r="BA32">
            <v>0</v>
          </cell>
          <cell r="BB32">
            <v>0</v>
          </cell>
          <cell r="BE32">
            <v>0</v>
          </cell>
          <cell r="BF32">
            <v>0</v>
          </cell>
          <cell r="BG32">
            <v>0</v>
          </cell>
          <cell r="BM32">
            <v>0</v>
          </cell>
          <cell r="BO32">
            <v>140</v>
          </cell>
          <cell r="BP32">
            <v>0</v>
          </cell>
          <cell r="BQ32">
            <v>0</v>
          </cell>
          <cell r="BR32">
            <v>0</v>
          </cell>
          <cell r="BS32">
            <v>0</v>
          </cell>
          <cell r="BV32">
            <v>0</v>
          </cell>
          <cell r="BX32">
            <v>0</v>
          </cell>
          <cell r="BZ32">
            <v>0</v>
          </cell>
          <cell r="CC32">
            <v>56</v>
          </cell>
          <cell r="CD32">
            <v>11</v>
          </cell>
          <cell r="CF32">
            <v>1</v>
          </cell>
          <cell r="CG32">
            <v>0</v>
          </cell>
          <cell r="CI32">
            <v>1</v>
          </cell>
          <cell r="CK32">
            <v>0</v>
          </cell>
          <cell r="CL32">
            <v>0</v>
          </cell>
          <cell r="CM32">
            <v>0</v>
          </cell>
          <cell r="CN32">
            <v>0</v>
          </cell>
          <cell r="CO32">
            <v>0</v>
          </cell>
          <cell r="CP32">
            <v>0</v>
          </cell>
          <cell r="CQ32">
            <v>0</v>
          </cell>
          <cell r="CR32">
            <v>0</v>
          </cell>
          <cell r="CS32">
            <v>0</v>
          </cell>
          <cell r="CT32">
            <v>0</v>
          </cell>
          <cell r="CU32">
            <v>0</v>
          </cell>
          <cell r="CW32">
            <v>0</v>
          </cell>
          <cell r="CX32">
            <v>0</v>
          </cell>
          <cell r="CZ32">
            <v>0</v>
          </cell>
          <cell r="DI32">
            <v>24</v>
          </cell>
          <cell r="EK32">
            <v>1398</v>
          </cell>
          <cell r="EL32">
            <v>1398</v>
          </cell>
          <cell r="EM32">
            <v>0</v>
          </cell>
          <cell r="EZ32">
            <v>0</v>
          </cell>
          <cell r="FA32">
            <v>0</v>
          </cell>
          <cell r="FB32">
            <v>0</v>
          </cell>
          <cell r="FC32">
            <v>1398</v>
          </cell>
        </row>
        <row r="33">
          <cell r="A33">
            <v>24</v>
          </cell>
          <cell r="B33" t="str">
            <v>Mezina</v>
          </cell>
          <cell r="D33">
            <v>417</v>
          </cell>
          <cell r="E33">
            <v>1</v>
          </cell>
          <cell r="H33">
            <v>1031</v>
          </cell>
          <cell r="T33">
            <v>0</v>
          </cell>
          <cell r="U33">
            <v>1031</v>
          </cell>
          <cell r="V33">
            <v>19</v>
          </cell>
          <cell r="AA33">
            <v>5</v>
          </cell>
          <cell r="AB33">
            <v>0</v>
          </cell>
          <cell r="AC33">
            <v>5</v>
          </cell>
          <cell r="AD33">
            <v>5</v>
          </cell>
          <cell r="AF33">
            <v>0</v>
          </cell>
          <cell r="AG33">
            <v>0</v>
          </cell>
          <cell r="AH33">
            <v>0</v>
          </cell>
          <cell r="AJ33">
            <v>0</v>
          </cell>
          <cell r="AL33">
            <v>60</v>
          </cell>
          <cell r="AM33">
            <v>10</v>
          </cell>
          <cell r="AN33">
            <v>50</v>
          </cell>
          <cell r="AO33">
            <v>0</v>
          </cell>
          <cell r="AP33">
            <v>0</v>
          </cell>
          <cell r="AQ33">
            <v>0</v>
          </cell>
          <cell r="BA33">
            <v>0</v>
          </cell>
          <cell r="BB33">
            <v>0</v>
          </cell>
          <cell r="BE33">
            <v>0</v>
          </cell>
          <cell r="BF33">
            <v>0</v>
          </cell>
          <cell r="BG33">
            <v>0</v>
          </cell>
          <cell r="BM33">
            <v>0</v>
          </cell>
          <cell r="BO33">
            <v>210</v>
          </cell>
          <cell r="BP33">
            <v>0</v>
          </cell>
          <cell r="BQ33">
            <v>0</v>
          </cell>
          <cell r="BR33">
            <v>0</v>
          </cell>
          <cell r="BS33">
            <v>0</v>
          </cell>
          <cell r="BV33">
            <v>0</v>
          </cell>
          <cell r="BX33">
            <v>0</v>
          </cell>
          <cell r="BZ33">
            <v>0</v>
          </cell>
          <cell r="CC33">
            <v>56</v>
          </cell>
          <cell r="CD33">
            <v>11</v>
          </cell>
          <cell r="CF33">
            <v>1</v>
          </cell>
          <cell r="CG33">
            <v>0</v>
          </cell>
          <cell r="CI33">
            <v>1</v>
          </cell>
          <cell r="CK33">
            <v>0</v>
          </cell>
          <cell r="CL33">
            <v>0</v>
          </cell>
          <cell r="CM33">
            <v>0</v>
          </cell>
          <cell r="CN33">
            <v>0</v>
          </cell>
          <cell r="CO33">
            <v>0</v>
          </cell>
          <cell r="CP33">
            <v>0</v>
          </cell>
          <cell r="CQ33">
            <v>0</v>
          </cell>
          <cell r="CR33">
            <v>0</v>
          </cell>
          <cell r="CS33">
            <v>0</v>
          </cell>
          <cell r="CT33">
            <v>0</v>
          </cell>
          <cell r="CU33">
            <v>0</v>
          </cell>
          <cell r="CW33">
            <v>0</v>
          </cell>
          <cell r="CX33">
            <v>0</v>
          </cell>
          <cell r="CZ33">
            <v>0</v>
          </cell>
          <cell r="DI33">
            <v>0</v>
          </cell>
          <cell r="EK33">
            <v>1000</v>
          </cell>
          <cell r="EL33">
            <v>0</v>
          </cell>
          <cell r="EM33">
            <v>0</v>
          </cell>
          <cell r="EZ33">
            <v>0</v>
          </cell>
          <cell r="FA33">
            <v>0</v>
          </cell>
          <cell r="FB33">
            <v>0</v>
          </cell>
          <cell r="FC33">
            <v>1000</v>
          </cell>
        </row>
        <row r="34">
          <cell r="A34">
            <v>25</v>
          </cell>
          <cell r="B34" t="str">
            <v>Osoblaha</v>
          </cell>
          <cell r="D34">
            <v>1090</v>
          </cell>
          <cell r="E34">
            <v>1</v>
          </cell>
          <cell r="H34">
            <v>6281</v>
          </cell>
          <cell r="T34">
            <v>0</v>
          </cell>
          <cell r="U34">
            <v>6281</v>
          </cell>
          <cell r="V34">
            <v>92</v>
          </cell>
          <cell r="AA34">
            <v>28</v>
          </cell>
          <cell r="AB34">
            <v>8</v>
          </cell>
          <cell r="AC34">
            <v>93</v>
          </cell>
          <cell r="AD34">
            <v>93</v>
          </cell>
          <cell r="AF34">
            <v>3</v>
          </cell>
          <cell r="AG34">
            <v>0</v>
          </cell>
          <cell r="AH34">
            <v>0</v>
          </cell>
          <cell r="AJ34">
            <v>0</v>
          </cell>
          <cell r="AL34">
            <v>431</v>
          </cell>
          <cell r="AM34">
            <v>33</v>
          </cell>
          <cell r="AN34">
            <v>390</v>
          </cell>
          <cell r="AO34">
            <v>5</v>
          </cell>
          <cell r="AP34">
            <v>3</v>
          </cell>
          <cell r="AQ34">
            <v>0</v>
          </cell>
          <cell r="BA34">
            <v>0</v>
          </cell>
          <cell r="BB34">
            <v>0</v>
          </cell>
          <cell r="BE34">
            <v>0</v>
          </cell>
          <cell r="BF34">
            <v>7</v>
          </cell>
          <cell r="BG34">
            <v>7</v>
          </cell>
          <cell r="BM34">
            <v>0</v>
          </cell>
          <cell r="BO34">
            <v>350</v>
          </cell>
          <cell r="BP34">
            <v>0</v>
          </cell>
          <cell r="BQ34">
            <v>0</v>
          </cell>
          <cell r="BR34">
            <v>0</v>
          </cell>
          <cell r="BS34">
            <v>0</v>
          </cell>
          <cell r="BV34">
            <v>0</v>
          </cell>
          <cell r="BX34">
            <v>0</v>
          </cell>
          <cell r="BZ34">
            <v>0</v>
          </cell>
          <cell r="CC34">
            <v>49</v>
          </cell>
          <cell r="CD34">
            <v>2</v>
          </cell>
          <cell r="CF34">
            <v>1</v>
          </cell>
          <cell r="CG34">
            <v>0</v>
          </cell>
          <cell r="CI34">
            <v>3</v>
          </cell>
          <cell r="CK34">
            <v>1</v>
          </cell>
          <cell r="CL34">
            <v>0</v>
          </cell>
          <cell r="CM34">
            <v>0</v>
          </cell>
          <cell r="CN34">
            <v>0</v>
          </cell>
          <cell r="CO34">
            <v>0</v>
          </cell>
          <cell r="CP34">
            <v>0</v>
          </cell>
          <cell r="CQ34">
            <v>0</v>
          </cell>
          <cell r="CR34">
            <v>0</v>
          </cell>
          <cell r="CS34">
            <v>0</v>
          </cell>
          <cell r="CT34">
            <v>0</v>
          </cell>
          <cell r="CU34">
            <v>0</v>
          </cell>
          <cell r="CW34">
            <v>0</v>
          </cell>
          <cell r="CX34">
            <v>0</v>
          </cell>
          <cell r="CZ34">
            <v>0</v>
          </cell>
          <cell r="DI34">
            <v>0</v>
          </cell>
          <cell r="EK34">
            <v>15349</v>
          </cell>
          <cell r="EL34">
            <v>0</v>
          </cell>
          <cell r="EM34">
            <v>0</v>
          </cell>
          <cell r="EZ34">
            <v>0</v>
          </cell>
          <cell r="FA34">
            <v>0</v>
          </cell>
          <cell r="FB34">
            <v>0</v>
          </cell>
          <cell r="FC34">
            <v>15349</v>
          </cell>
        </row>
        <row r="35">
          <cell r="A35">
            <v>26</v>
          </cell>
          <cell r="B35" t="str">
            <v>Roudno</v>
          </cell>
          <cell r="D35">
            <v>212</v>
          </cell>
          <cell r="E35">
            <v>0</v>
          </cell>
          <cell r="H35">
            <v>1114</v>
          </cell>
          <cell r="T35">
            <v>0</v>
          </cell>
          <cell r="U35">
            <v>1114</v>
          </cell>
          <cell r="V35">
            <v>9</v>
          </cell>
          <cell r="AA35">
            <v>7</v>
          </cell>
          <cell r="AB35">
            <v>0</v>
          </cell>
          <cell r="AC35">
            <v>10</v>
          </cell>
          <cell r="AD35">
            <v>10</v>
          </cell>
          <cell r="AF35">
            <v>0</v>
          </cell>
          <cell r="AG35">
            <v>0</v>
          </cell>
          <cell r="AH35">
            <v>0</v>
          </cell>
          <cell r="AJ35">
            <v>0</v>
          </cell>
          <cell r="AL35">
            <v>48</v>
          </cell>
          <cell r="AM35">
            <v>13</v>
          </cell>
          <cell r="AN35">
            <v>35</v>
          </cell>
          <cell r="AO35">
            <v>0</v>
          </cell>
          <cell r="AP35">
            <v>0</v>
          </cell>
          <cell r="AQ35">
            <v>0</v>
          </cell>
          <cell r="BA35">
            <v>0</v>
          </cell>
          <cell r="BB35">
            <v>0</v>
          </cell>
          <cell r="BE35">
            <v>0</v>
          </cell>
          <cell r="BF35">
            <v>0</v>
          </cell>
          <cell r="BG35">
            <v>0</v>
          </cell>
          <cell r="BM35">
            <v>0</v>
          </cell>
          <cell r="BO35">
            <v>70</v>
          </cell>
          <cell r="BP35">
            <v>0</v>
          </cell>
          <cell r="BQ35">
            <v>0</v>
          </cell>
          <cell r="BR35">
            <v>0</v>
          </cell>
          <cell r="BS35">
            <v>0</v>
          </cell>
          <cell r="BV35">
            <v>0</v>
          </cell>
          <cell r="BX35">
            <v>0</v>
          </cell>
          <cell r="BZ35">
            <v>0</v>
          </cell>
          <cell r="CC35">
            <v>49</v>
          </cell>
          <cell r="CD35">
            <v>2</v>
          </cell>
          <cell r="CF35">
            <v>0</v>
          </cell>
          <cell r="CG35">
            <v>1</v>
          </cell>
          <cell r="CI35">
            <v>0</v>
          </cell>
          <cell r="CK35">
            <v>1</v>
          </cell>
          <cell r="CL35">
            <v>1</v>
          </cell>
          <cell r="CM35">
            <v>0</v>
          </cell>
          <cell r="CN35">
            <v>0</v>
          </cell>
          <cell r="CO35">
            <v>0</v>
          </cell>
          <cell r="CP35">
            <v>0</v>
          </cell>
          <cell r="CQ35">
            <v>0</v>
          </cell>
          <cell r="CR35">
            <v>0</v>
          </cell>
          <cell r="CS35">
            <v>0</v>
          </cell>
          <cell r="CT35">
            <v>0</v>
          </cell>
          <cell r="CU35">
            <v>0</v>
          </cell>
          <cell r="CW35">
            <v>0</v>
          </cell>
          <cell r="CX35">
            <v>0</v>
          </cell>
          <cell r="CZ35">
            <v>0</v>
          </cell>
          <cell r="DI35">
            <v>0</v>
          </cell>
          <cell r="EK35">
            <v>2000</v>
          </cell>
          <cell r="EL35">
            <v>0</v>
          </cell>
          <cell r="EM35">
            <v>0</v>
          </cell>
          <cell r="EZ35">
            <v>0</v>
          </cell>
          <cell r="FA35">
            <v>0</v>
          </cell>
          <cell r="FB35">
            <v>0</v>
          </cell>
          <cell r="FC35">
            <v>2000</v>
          </cell>
        </row>
        <row r="36">
          <cell r="A36">
            <v>27</v>
          </cell>
          <cell r="B36" t="str">
            <v>Rudná pod Pradědem</v>
          </cell>
          <cell r="D36">
            <v>370</v>
          </cell>
          <cell r="E36">
            <v>0</v>
          </cell>
          <cell r="H36">
            <v>1051</v>
          </cell>
          <cell r="T36">
            <v>0</v>
          </cell>
          <cell r="U36">
            <v>1051</v>
          </cell>
          <cell r="V36">
            <v>19</v>
          </cell>
          <cell r="AA36">
            <v>7</v>
          </cell>
          <cell r="AB36">
            <v>4</v>
          </cell>
          <cell r="AC36">
            <v>51</v>
          </cell>
          <cell r="AD36">
            <v>51</v>
          </cell>
          <cell r="AF36">
            <v>32</v>
          </cell>
          <cell r="AG36">
            <v>0</v>
          </cell>
          <cell r="AH36">
            <v>0</v>
          </cell>
          <cell r="AJ36">
            <v>0</v>
          </cell>
          <cell r="AL36">
            <v>82</v>
          </cell>
          <cell r="AM36">
            <v>25</v>
          </cell>
          <cell r="AN36">
            <v>45</v>
          </cell>
          <cell r="AO36">
            <v>3</v>
          </cell>
          <cell r="AP36">
            <v>9</v>
          </cell>
          <cell r="AQ36">
            <v>0</v>
          </cell>
          <cell r="BA36">
            <v>0</v>
          </cell>
          <cell r="BB36">
            <v>0</v>
          </cell>
          <cell r="BE36">
            <v>0</v>
          </cell>
          <cell r="BF36">
            <v>0</v>
          </cell>
          <cell r="BG36">
            <v>0</v>
          </cell>
          <cell r="BM36">
            <v>0</v>
          </cell>
          <cell r="BO36">
            <v>280</v>
          </cell>
          <cell r="BP36">
            <v>0</v>
          </cell>
          <cell r="BQ36">
            <v>0</v>
          </cell>
          <cell r="BR36">
            <v>0</v>
          </cell>
          <cell r="BS36">
            <v>0</v>
          </cell>
          <cell r="BV36">
            <v>0</v>
          </cell>
          <cell r="BX36">
            <v>0</v>
          </cell>
          <cell r="BZ36">
            <v>0</v>
          </cell>
          <cell r="CC36">
            <v>30</v>
          </cell>
          <cell r="CD36">
            <v>3</v>
          </cell>
          <cell r="CF36">
            <v>3</v>
          </cell>
          <cell r="CG36">
            <v>1</v>
          </cell>
          <cell r="CI36">
            <v>4</v>
          </cell>
          <cell r="CK36">
            <v>1</v>
          </cell>
          <cell r="CL36">
            <v>1</v>
          </cell>
          <cell r="CM36">
            <v>0</v>
          </cell>
          <cell r="CN36">
            <v>0</v>
          </cell>
          <cell r="CO36">
            <v>0</v>
          </cell>
          <cell r="CP36">
            <v>0</v>
          </cell>
          <cell r="CQ36">
            <v>0</v>
          </cell>
          <cell r="CR36">
            <v>0</v>
          </cell>
          <cell r="CS36">
            <v>0</v>
          </cell>
          <cell r="CT36">
            <v>0</v>
          </cell>
          <cell r="CU36">
            <v>0</v>
          </cell>
          <cell r="CW36">
            <v>0</v>
          </cell>
          <cell r="CX36">
            <v>0</v>
          </cell>
          <cell r="CZ36">
            <v>0</v>
          </cell>
          <cell r="DI36">
            <v>0</v>
          </cell>
          <cell r="EK36">
            <v>500</v>
          </cell>
          <cell r="EL36">
            <v>0</v>
          </cell>
          <cell r="EM36">
            <v>0</v>
          </cell>
          <cell r="EZ36">
            <v>0</v>
          </cell>
          <cell r="FA36">
            <v>0</v>
          </cell>
          <cell r="FB36">
            <v>0</v>
          </cell>
          <cell r="FC36">
            <v>500</v>
          </cell>
        </row>
        <row r="37">
          <cell r="A37">
            <v>28</v>
          </cell>
          <cell r="B37" t="str">
            <v>Slezské Pavlovice</v>
          </cell>
          <cell r="D37">
            <v>199</v>
          </cell>
          <cell r="E37">
            <v>0</v>
          </cell>
          <cell r="H37">
            <v>1176</v>
          </cell>
          <cell r="T37">
            <v>0</v>
          </cell>
          <cell r="U37">
            <v>1176</v>
          </cell>
          <cell r="V37">
            <v>27</v>
          </cell>
          <cell r="AA37">
            <v>41</v>
          </cell>
          <cell r="AB37">
            <v>19</v>
          </cell>
          <cell r="AC37">
            <v>24</v>
          </cell>
          <cell r="AD37">
            <v>24</v>
          </cell>
          <cell r="AF37">
            <v>1</v>
          </cell>
          <cell r="AG37">
            <v>0</v>
          </cell>
          <cell r="AH37">
            <v>0</v>
          </cell>
          <cell r="AJ37">
            <v>0</v>
          </cell>
          <cell r="AL37">
            <v>21</v>
          </cell>
          <cell r="AM37">
            <v>0</v>
          </cell>
          <cell r="AN37">
            <v>8</v>
          </cell>
          <cell r="AO37">
            <v>8</v>
          </cell>
          <cell r="AP37">
            <v>5</v>
          </cell>
          <cell r="AQ37">
            <v>0</v>
          </cell>
          <cell r="BA37">
            <v>0</v>
          </cell>
          <cell r="BB37">
            <v>0</v>
          </cell>
          <cell r="BE37">
            <v>0</v>
          </cell>
          <cell r="BF37">
            <v>0</v>
          </cell>
          <cell r="BG37">
            <v>0</v>
          </cell>
          <cell r="BM37">
            <v>0</v>
          </cell>
          <cell r="BO37">
            <v>70</v>
          </cell>
          <cell r="BP37">
            <v>0</v>
          </cell>
          <cell r="BQ37">
            <v>0</v>
          </cell>
          <cell r="BR37">
            <v>0</v>
          </cell>
          <cell r="BS37">
            <v>0</v>
          </cell>
          <cell r="BV37">
            <v>0</v>
          </cell>
          <cell r="BX37">
            <v>0</v>
          </cell>
          <cell r="BZ37">
            <v>0</v>
          </cell>
          <cell r="CC37">
            <v>50</v>
          </cell>
          <cell r="CD37">
            <v>15</v>
          </cell>
          <cell r="CF37">
            <v>1</v>
          </cell>
          <cell r="CG37">
            <v>1</v>
          </cell>
          <cell r="CI37">
            <v>6</v>
          </cell>
          <cell r="CK37">
            <v>1</v>
          </cell>
          <cell r="CL37">
            <v>1</v>
          </cell>
          <cell r="CM37">
            <v>0</v>
          </cell>
          <cell r="CN37">
            <v>0</v>
          </cell>
          <cell r="CO37">
            <v>0</v>
          </cell>
          <cell r="CP37">
            <v>0</v>
          </cell>
          <cell r="CQ37">
            <v>0</v>
          </cell>
          <cell r="CR37">
            <v>0</v>
          </cell>
          <cell r="CS37">
            <v>0</v>
          </cell>
          <cell r="CT37">
            <v>0</v>
          </cell>
          <cell r="CU37">
            <v>0</v>
          </cell>
          <cell r="CW37">
            <v>0</v>
          </cell>
          <cell r="CX37">
            <v>0</v>
          </cell>
          <cell r="CZ37">
            <v>0</v>
          </cell>
          <cell r="DI37">
            <v>0</v>
          </cell>
          <cell r="EK37">
            <v>1500</v>
          </cell>
          <cell r="EL37">
            <v>0</v>
          </cell>
          <cell r="EM37">
            <v>0</v>
          </cell>
          <cell r="EZ37">
            <v>0</v>
          </cell>
          <cell r="FA37">
            <v>0</v>
          </cell>
          <cell r="FB37">
            <v>0</v>
          </cell>
          <cell r="FC37">
            <v>1500</v>
          </cell>
        </row>
        <row r="38">
          <cell r="A38">
            <v>29</v>
          </cell>
          <cell r="B38" t="str">
            <v>Slezské Rudoltice</v>
          </cell>
          <cell r="D38">
            <v>517</v>
          </cell>
          <cell r="E38">
            <v>1</v>
          </cell>
          <cell r="H38">
            <v>2843</v>
          </cell>
          <cell r="T38">
            <v>0</v>
          </cell>
          <cell r="U38">
            <v>2843</v>
          </cell>
          <cell r="V38">
            <v>61</v>
          </cell>
          <cell r="AA38">
            <v>47</v>
          </cell>
          <cell r="AB38">
            <v>19</v>
          </cell>
          <cell r="AC38">
            <v>553</v>
          </cell>
          <cell r="AD38">
            <v>72</v>
          </cell>
          <cell r="AF38">
            <v>0</v>
          </cell>
          <cell r="AG38">
            <v>0</v>
          </cell>
          <cell r="AH38">
            <v>0</v>
          </cell>
          <cell r="AJ38">
            <v>481</v>
          </cell>
          <cell r="AL38">
            <v>235</v>
          </cell>
          <cell r="AM38">
            <v>21</v>
          </cell>
          <cell r="AN38">
            <v>203</v>
          </cell>
          <cell r="AO38">
            <v>1</v>
          </cell>
          <cell r="AP38">
            <v>10</v>
          </cell>
          <cell r="AQ38">
            <v>0</v>
          </cell>
          <cell r="BA38">
            <v>0</v>
          </cell>
          <cell r="BB38">
            <v>0</v>
          </cell>
          <cell r="BE38">
            <v>0</v>
          </cell>
          <cell r="BF38">
            <v>3</v>
          </cell>
          <cell r="BG38">
            <v>3</v>
          </cell>
          <cell r="BM38">
            <v>0</v>
          </cell>
          <cell r="BO38">
            <v>210</v>
          </cell>
          <cell r="BP38">
            <v>0</v>
          </cell>
          <cell r="BQ38">
            <v>0</v>
          </cell>
          <cell r="BR38">
            <v>0</v>
          </cell>
          <cell r="BS38">
            <v>0</v>
          </cell>
          <cell r="BV38">
            <v>0</v>
          </cell>
          <cell r="BX38">
            <v>0</v>
          </cell>
          <cell r="BZ38">
            <v>0</v>
          </cell>
          <cell r="CC38">
            <v>60</v>
          </cell>
          <cell r="CD38">
            <v>7</v>
          </cell>
          <cell r="CF38">
            <v>3</v>
          </cell>
          <cell r="CG38">
            <v>0</v>
          </cell>
          <cell r="CI38">
            <v>4</v>
          </cell>
          <cell r="CK38">
            <v>1</v>
          </cell>
          <cell r="CL38">
            <v>1</v>
          </cell>
          <cell r="CM38">
            <v>2196</v>
          </cell>
          <cell r="CN38">
            <v>0</v>
          </cell>
          <cell r="CO38">
            <v>216</v>
          </cell>
          <cell r="CP38">
            <v>0</v>
          </cell>
          <cell r="CQ38">
            <v>265</v>
          </cell>
          <cell r="CR38">
            <v>0</v>
          </cell>
          <cell r="CS38">
            <v>0</v>
          </cell>
          <cell r="CT38">
            <v>0</v>
          </cell>
          <cell r="CU38">
            <v>0</v>
          </cell>
          <cell r="CW38">
            <v>0</v>
          </cell>
          <cell r="CX38">
            <v>0</v>
          </cell>
          <cell r="CZ38">
            <v>0</v>
          </cell>
          <cell r="DI38">
            <v>0</v>
          </cell>
          <cell r="EK38">
            <v>9000</v>
          </cell>
          <cell r="EL38">
            <v>0</v>
          </cell>
          <cell r="EM38">
            <v>0</v>
          </cell>
          <cell r="EZ38">
            <v>0</v>
          </cell>
          <cell r="FA38">
            <v>0</v>
          </cell>
          <cell r="FB38">
            <v>0</v>
          </cell>
          <cell r="FC38">
            <v>9000</v>
          </cell>
        </row>
        <row r="39">
          <cell r="A39">
            <v>30</v>
          </cell>
          <cell r="B39" t="str">
            <v>Sosnová</v>
          </cell>
          <cell r="D39">
            <v>405</v>
          </cell>
          <cell r="E39">
            <v>0</v>
          </cell>
          <cell r="H39">
            <v>3433</v>
          </cell>
          <cell r="T39">
            <v>0</v>
          </cell>
          <cell r="U39">
            <v>3433</v>
          </cell>
          <cell r="V39">
            <v>30</v>
          </cell>
          <cell r="AA39">
            <v>10</v>
          </cell>
          <cell r="AB39">
            <v>0</v>
          </cell>
          <cell r="AC39">
            <v>54</v>
          </cell>
          <cell r="AD39">
            <v>54</v>
          </cell>
          <cell r="AF39">
            <v>0</v>
          </cell>
          <cell r="AG39">
            <v>0</v>
          </cell>
          <cell r="AH39">
            <v>0</v>
          </cell>
          <cell r="AJ39">
            <v>0</v>
          </cell>
          <cell r="AL39">
            <v>504</v>
          </cell>
          <cell r="AM39">
            <v>0</v>
          </cell>
          <cell r="AN39">
            <v>504</v>
          </cell>
          <cell r="AO39">
            <v>0</v>
          </cell>
          <cell r="AP39">
            <v>0</v>
          </cell>
          <cell r="AQ39">
            <v>0</v>
          </cell>
          <cell r="BA39">
            <v>0</v>
          </cell>
          <cell r="BB39">
            <v>0</v>
          </cell>
          <cell r="BE39">
            <v>0</v>
          </cell>
          <cell r="BF39">
            <v>0</v>
          </cell>
          <cell r="BG39">
            <v>0</v>
          </cell>
          <cell r="BM39">
            <v>0</v>
          </cell>
          <cell r="BO39">
            <v>210</v>
          </cell>
          <cell r="BP39">
            <v>0</v>
          </cell>
          <cell r="BQ39">
            <v>0</v>
          </cell>
          <cell r="BR39">
            <v>0</v>
          </cell>
          <cell r="BS39">
            <v>0</v>
          </cell>
          <cell r="BV39">
            <v>0</v>
          </cell>
          <cell r="BX39">
            <v>0</v>
          </cell>
          <cell r="BZ39">
            <v>0</v>
          </cell>
          <cell r="CC39">
            <v>48</v>
          </cell>
          <cell r="CD39">
            <v>4</v>
          </cell>
          <cell r="CF39">
            <v>1</v>
          </cell>
          <cell r="CG39">
            <v>0</v>
          </cell>
          <cell r="CI39">
            <v>1</v>
          </cell>
          <cell r="CK39">
            <v>1</v>
          </cell>
          <cell r="CL39">
            <v>0</v>
          </cell>
          <cell r="CM39">
            <v>0</v>
          </cell>
          <cell r="CN39">
            <v>0</v>
          </cell>
          <cell r="CO39">
            <v>0</v>
          </cell>
          <cell r="CP39">
            <v>0</v>
          </cell>
          <cell r="CQ39">
            <v>0</v>
          </cell>
          <cell r="CR39">
            <v>0</v>
          </cell>
          <cell r="CS39">
            <v>0</v>
          </cell>
          <cell r="CT39">
            <v>0</v>
          </cell>
          <cell r="CU39">
            <v>0</v>
          </cell>
          <cell r="CW39">
            <v>0</v>
          </cell>
          <cell r="CX39">
            <v>0</v>
          </cell>
          <cell r="CZ39">
            <v>0</v>
          </cell>
          <cell r="DI39">
            <v>0</v>
          </cell>
          <cell r="EK39">
            <v>6000</v>
          </cell>
          <cell r="EL39">
            <v>0</v>
          </cell>
          <cell r="EM39">
            <v>0</v>
          </cell>
          <cell r="EZ39">
            <v>0</v>
          </cell>
          <cell r="FA39">
            <v>0</v>
          </cell>
          <cell r="FB39">
            <v>0</v>
          </cell>
          <cell r="FC39">
            <v>6000</v>
          </cell>
        </row>
        <row r="40">
          <cell r="A40">
            <v>31</v>
          </cell>
          <cell r="B40" t="str">
            <v>Stará Ves</v>
          </cell>
          <cell r="D40">
            <v>499</v>
          </cell>
          <cell r="E40">
            <v>0</v>
          </cell>
          <cell r="H40">
            <v>2478</v>
          </cell>
          <cell r="T40">
            <v>4</v>
          </cell>
          <cell r="U40">
            <v>2478</v>
          </cell>
          <cell r="V40">
            <v>20</v>
          </cell>
          <cell r="AA40">
            <v>18</v>
          </cell>
          <cell r="AB40">
            <v>2</v>
          </cell>
          <cell r="AC40">
            <v>75</v>
          </cell>
          <cell r="AD40">
            <v>75</v>
          </cell>
          <cell r="AF40">
            <v>0</v>
          </cell>
          <cell r="AG40">
            <v>0</v>
          </cell>
          <cell r="AH40">
            <v>0</v>
          </cell>
          <cell r="AJ40">
            <v>0</v>
          </cell>
          <cell r="AL40">
            <v>337</v>
          </cell>
          <cell r="AM40">
            <v>5</v>
          </cell>
          <cell r="AN40">
            <v>265</v>
          </cell>
          <cell r="AO40">
            <v>7</v>
          </cell>
          <cell r="AP40">
            <v>15</v>
          </cell>
          <cell r="AQ40">
            <v>45</v>
          </cell>
          <cell r="BA40">
            <v>0</v>
          </cell>
          <cell r="BB40">
            <v>0</v>
          </cell>
          <cell r="BE40">
            <v>0</v>
          </cell>
          <cell r="BF40">
            <v>0</v>
          </cell>
          <cell r="BG40">
            <v>0</v>
          </cell>
          <cell r="BM40">
            <v>0</v>
          </cell>
          <cell r="BO40">
            <v>482</v>
          </cell>
          <cell r="BP40">
            <v>0</v>
          </cell>
          <cell r="BQ40">
            <v>0</v>
          </cell>
          <cell r="BR40">
            <v>0</v>
          </cell>
          <cell r="BS40">
            <v>0</v>
          </cell>
          <cell r="BV40">
            <v>0</v>
          </cell>
          <cell r="BX40">
            <v>0</v>
          </cell>
          <cell r="BZ40">
            <v>0</v>
          </cell>
          <cell r="CC40">
            <v>16</v>
          </cell>
          <cell r="CD40">
            <v>4</v>
          </cell>
          <cell r="CF40">
            <v>0</v>
          </cell>
          <cell r="CG40">
            <v>1</v>
          </cell>
          <cell r="CI40">
            <v>3</v>
          </cell>
          <cell r="CK40">
            <v>1</v>
          </cell>
          <cell r="CL40">
            <v>1</v>
          </cell>
          <cell r="CM40">
            <v>0</v>
          </cell>
          <cell r="CN40">
            <v>0</v>
          </cell>
          <cell r="CO40">
            <v>0</v>
          </cell>
          <cell r="CP40">
            <v>0</v>
          </cell>
          <cell r="CQ40">
            <v>0</v>
          </cell>
          <cell r="CR40">
            <v>0</v>
          </cell>
          <cell r="CS40">
            <v>0</v>
          </cell>
          <cell r="CT40">
            <v>0</v>
          </cell>
          <cell r="CU40">
            <v>0</v>
          </cell>
          <cell r="CW40">
            <v>0</v>
          </cell>
          <cell r="CX40">
            <v>0</v>
          </cell>
          <cell r="CZ40">
            <v>0</v>
          </cell>
          <cell r="DI40">
            <v>0</v>
          </cell>
          <cell r="EK40">
            <v>2498</v>
          </cell>
          <cell r="EL40">
            <v>1498</v>
          </cell>
          <cell r="EM40">
            <v>0</v>
          </cell>
          <cell r="EZ40">
            <v>0</v>
          </cell>
          <cell r="FA40">
            <v>0</v>
          </cell>
          <cell r="FB40">
            <v>0</v>
          </cell>
          <cell r="FC40">
            <v>2498</v>
          </cell>
        </row>
        <row r="41">
          <cell r="A41">
            <v>32</v>
          </cell>
          <cell r="B41" t="str">
            <v>Staré Heřminovy</v>
          </cell>
          <cell r="D41">
            <v>195</v>
          </cell>
          <cell r="E41">
            <v>1</v>
          </cell>
          <cell r="H41">
            <v>2524</v>
          </cell>
          <cell r="T41">
            <v>0</v>
          </cell>
          <cell r="U41">
            <v>2524</v>
          </cell>
          <cell r="V41">
            <v>90</v>
          </cell>
          <cell r="AA41">
            <v>20</v>
          </cell>
          <cell r="AB41">
            <v>5</v>
          </cell>
          <cell r="AC41">
            <v>434</v>
          </cell>
          <cell r="AD41">
            <v>182</v>
          </cell>
          <cell r="AF41">
            <v>0</v>
          </cell>
          <cell r="AG41">
            <v>10</v>
          </cell>
          <cell r="AH41">
            <v>0</v>
          </cell>
          <cell r="AJ41">
            <v>252</v>
          </cell>
          <cell r="AL41">
            <v>481</v>
          </cell>
          <cell r="AM41">
            <v>68</v>
          </cell>
          <cell r="AN41">
            <v>356</v>
          </cell>
          <cell r="AO41">
            <v>1</v>
          </cell>
          <cell r="AP41">
            <v>56</v>
          </cell>
          <cell r="AQ41">
            <v>0</v>
          </cell>
          <cell r="BA41">
            <v>1</v>
          </cell>
          <cell r="BB41">
            <v>223</v>
          </cell>
          <cell r="BE41">
            <v>0</v>
          </cell>
          <cell r="BF41">
            <v>5</v>
          </cell>
          <cell r="BG41">
            <v>5</v>
          </cell>
          <cell r="BM41">
            <v>0</v>
          </cell>
          <cell r="BO41">
            <v>205</v>
          </cell>
          <cell r="BP41">
            <v>0</v>
          </cell>
          <cell r="BQ41">
            <v>0</v>
          </cell>
          <cell r="BR41">
            <v>0</v>
          </cell>
          <cell r="BS41">
            <v>0</v>
          </cell>
          <cell r="BV41">
            <v>0</v>
          </cell>
          <cell r="BX41">
            <v>0</v>
          </cell>
          <cell r="BZ41">
            <v>0</v>
          </cell>
          <cell r="CC41">
            <v>72</v>
          </cell>
          <cell r="CD41">
            <v>16</v>
          </cell>
          <cell r="CF41">
            <v>1</v>
          </cell>
          <cell r="CG41">
            <v>1</v>
          </cell>
          <cell r="CI41">
            <v>2</v>
          </cell>
          <cell r="CK41">
            <v>1</v>
          </cell>
          <cell r="CL41">
            <v>1</v>
          </cell>
          <cell r="CM41">
            <v>2664</v>
          </cell>
          <cell r="CN41">
            <v>0</v>
          </cell>
          <cell r="CO41">
            <v>188</v>
          </cell>
          <cell r="CP41">
            <v>0</v>
          </cell>
          <cell r="CQ41">
            <v>64</v>
          </cell>
          <cell r="CR41">
            <v>0</v>
          </cell>
          <cell r="CS41">
            <v>0</v>
          </cell>
          <cell r="CT41">
            <v>0</v>
          </cell>
          <cell r="CU41">
            <v>0</v>
          </cell>
          <cell r="CW41">
            <v>0</v>
          </cell>
          <cell r="CX41">
            <v>0</v>
          </cell>
          <cell r="CZ41">
            <v>0</v>
          </cell>
          <cell r="DI41">
            <v>0</v>
          </cell>
          <cell r="EK41">
            <v>3000</v>
          </cell>
          <cell r="EL41">
            <v>0</v>
          </cell>
          <cell r="EM41">
            <v>0</v>
          </cell>
          <cell r="EZ41">
            <v>0</v>
          </cell>
          <cell r="FA41">
            <v>0</v>
          </cell>
          <cell r="FB41">
            <v>0</v>
          </cell>
          <cell r="FC41">
            <v>3000</v>
          </cell>
        </row>
        <row r="42">
          <cell r="A42">
            <v>33</v>
          </cell>
          <cell r="B42" t="str">
            <v>Staré Město</v>
          </cell>
          <cell r="D42">
            <v>932</v>
          </cell>
          <cell r="E42">
            <v>1</v>
          </cell>
          <cell r="H42">
            <v>915</v>
          </cell>
          <cell r="T42">
            <v>0</v>
          </cell>
          <cell r="U42">
            <v>915</v>
          </cell>
          <cell r="V42">
            <v>0</v>
          </cell>
          <cell r="AA42">
            <v>5</v>
          </cell>
          <cell r="AB42">
            <v>0</v>
          </cell>
          <cell r="AC42">
            <v>42</v>
          </cell>
          <cell r="AD42">
            <v>42</v>
          </cell>
          <cell r="AF42">
            <v>0</v>
          </cell>
          <cell r="AG42">
            <v>0</v>
          </cell>
          <cell r="AH42">
            <v>0</v>
          </cell>
          <cell r="AJ42">
            <v>0</v>
          </cell>
          <cell r="AL42">
            <v>97</v>
          </cell>
          <cell r="AM42">
            <v>0</v>
          </cell>
          <cell r="AN42">
            <v>97</v>
          </cell>
          <cell r="AO42">
            <v>0</v>
          </cell>
          <cell r="AP42">
            <v>0</v>
          </cell>
          <cell r="AQ42">
            <v>0</v>
          </cell>
          <cell r="BA42">
            <v>0</v>
          </cell>
          <cell r="BB42">
            <v>0</v>
          </cell>
          <cell r="BE42">
            <v>0</v>
          </cell>
          <cell r="BF42">
            <v>0</v>
          </cell>
          <cell r="BG42">
            <v>0</v>
          </cell>
          <cell r="BM42">
            <v>0</v>
          </cell>
          <cell r="BO42">
            <v>240</v>
          </cell>
          <cell r="BP42">
            <v>0</v>
          </cell>
          <cell r="BQ42">
            <v>0</v>
          </cell>
          <cell r="BR42">
            <v>0</v>
          </cell>
          <cell r="BS42">
            <v>0</v>
          </cell>
          <cell r="BV42">
            <v>0</v>
          </cell>
          <cell r="BX42">
            <v>0</v>
          </cell>
          <cell r="BZ42">
            <v>0</v>
          </cell>
          <cell r="CC42">
            <v>32</v>
          </cell>
          <cell r="CD42">
            <v>1</v>
          </cell>
          <cell r="CF42">
            <v>1</v>
          </cell>
          <cell r="CG42">
            <v>0</v>
          </cell>
          <cell r="CI42">
            <v>1</v>
          </cell>
          <cell r="CK42">
            <v>1</v>
          </cell>
          <cell r="CL42">
            <v>0</v>
          </cell>
          <cell r="CM42">
            <v>0</v>
          </cell>
          <cell r="CN42">
            <v>0</v>
          </cell>
          <cell r="CO42">
            <v>0</v>
          </cell>
          <cell r="CP42">
            <v>0</v>
          </cell>
          <cell r="CQ42">
            <v>0</v>
          </cell>
          <cell r="CR42">
            <v>0</v>
          </cell>
          <cell r="CS42">
            <v>0</v>
          </cell>
          <cell r="CT42">
            <v>0</v>
          </cell>
          <cell r="CU42">
            <v>0</v>
          </cell>
          <cell r="CW42">
            <v>0</v>
          </cell>
          <cell r="CX42">
            <v>0</v>
          </cell>
          <cell r="CZ42">
            <v>0</v>
          </cell>
          <cell r="DI42">
            <v>0</v>
          </cell>
          <cell r="EK42">
            <v>0</v>
          </cell>
          <cell r="EL42">
            <v>0</v>
          </cell>
          <cell r="EM42">
            <v>0</v>
          </cell>
          <cell r="EZ42">
            <v>0</v>
          </cell>
          <cell r="FA42">
            <v>0</v>
          </cell>
          <cell r="FB42">
            <v>0</v>
          </cell>
          <cell r="FC42">
            <v>0</v>
          </cell>
        </row>
        <row r="43">
          <cell r="A43">
            <v>34</v>
          </cell>
          <cell r="B43" t="str">
            <v>Světlá Hora</v>
          </cell>
          <cell r="D43">
            <v>1393</v>
          </cell>
          <cell r="E43">
            <v>0</v>
          </cell>
          <cell r="H43">
            <v>4312</v>
          </cell>
          <cell r="T43">
            <v>0</v>
          </cell>
          <cell r="U43">
            <v>4312</v>
          </cell>
          <cell r="V43">
            <v>105</v>
          </cell>
          <cell r="AA43">
            <v>57</v>
          </cell>
          <cell r="AB43">
            <v>12</v>
          </cell>
          <cell r="AC43">
            <v>686</v>
          </cell>
          <cell r="AD43">
            <v>319</v>
          </cell>
          <cell r="AF43">
            <v>0</v>
          </cell>
          <cell r="AG43">
            <v>0</v>
          </cell>
          <cell r="AH43">
            <v>30</v>
          </cell>
          <cell r="AJ43">
            <v>367</v>
          </cell>
          <cell r="AL43">
            <v>1041</v>
          </cell>
          <cell r="AM43">
            <v>201</v>
          </cell>
          <cell r="AN43">
            <v>719</v>
          </cell>
          <cell r="AO43">
            <v>43</v>
          </cell>
          <cell r="AP43">
            <v>78</v>
          </cell>
          <cell r="AQ43">
            <v>0</v>
          </cell>
          <cell r="BA43">
            <v>0</v>
          </cell>
          <cell r="BB43">
            <v>155</v>
          </cell>
          <cell r="BE43">
            <v>0</v>
          </cell>
          <cell r="BF43">
            <v>20</v>
          </cell>
          <cell r="BG43">
            <v>20</v>
          </cell>
          <cell r="BM43">
            <v>0</v>
          </cell>
          <cell r="BO43">
            <v>225</v>
          </cell>
          <cell r="BP43">
            <v>0</v>
          </cell>
          <cell r="BQ43">
            <v>0</v>
          </cell>
          <cell r="BR43">
            <v>0</v>
          </cell>
          <cell r="BS43">
            <v>2</v>
          </cell>
          <cell r="BV43">
            <v>0</v>
          </cell>
          <cell r="BX43">
            <v>0</v>
          </cell>
          <cell r="BZ43">
            <v>0</v>
          </cell>
          <cell r="CC43">
            <v>100</v>
          </cell>
          <cell r="CD43">
            <v>12</v>
          </cell>
          <cell r="CF43">
            <v>4</v>
          </cell>
          <cell r="CG43">
            <v>0</v>
          </cell>
          <cell r="CI43">
            <v>3</v>
          </cell>
          <cell r="CK43">
            <v>1</v>
          </cell>
          <cell r="CL43">
            <v>1</v>
          </cell>
          <cell r="CM43">
            <v>2193</v>
          </cell>
          <cell r="CN43">
            <v>0</v>
          </cell>
          <cell r="CO43">
            <v>182</v>
          </cell>
          <cell r="CP43">
            <v>0</v>
          </cell>
          <cell r="CQ43">
            <v>185</v>
          </cell>
          <cell r="CR43">
            <v>0</v>
          </cell>
          <cell r="CS43">
            <v>0</v>
          </cell>
          <cell r="CT43">
            <v>0</v>
          </cell>
          <cell r="CU43">
            <v>0</v>
          </cell>
          <cell r="CW43">
            <v>0</v>
          </cell>
          <cell r="CX43">
            <v>0</v>
          </cell>
          <cell r="CZ43">
            <v>0</v>
          </cell>
          <cell r="DI43">
            <v>0</v>
          </cell>
          <cell r="EK43">
            <v>5000</v>
          </cell>
          <cell r="EL43">
            <v>0</v>
          </cell>
          <cell r="EM43">
            <v>0</v>
          </cell>
          <cell r="EZ43">
            <v>0</v>
          </cell>
          <cell r="FA43">
            <v>0</v>
          </cell>
          <cell r="FB43">
            <v>0</v>
          </cell>
          <cell r="FC43">
            <v>5000</v>
          </cell>
        </row>
        <row r="44">
          <cell r="A44">
            <v>35</v>
          </cell>
          <cell r="B44" t="str">
            <v>Svobodné Heřmanice</v>
          </cell>
          <cell r="D44">
            <v>560</v>
          </cell>
          <cell r="E44">
            <v>0</v>
          </cell>
          <cell r="H44">
            <v>2891</v>
          </cell>
          <cell r="T44">
            <v>0</v>
          </cell>
          <cell r="U44">
            <v>2891</v>
          </cell>
          <cell r="V44">
            <v>15</v>
          </cell>
          <cell r="AA44">
            <v>10</v>
          </cell>
          <cell r="AB44">
            <v>7</v>
          </cell>
          <cell r="AC44">
            <v>300</v>
          </cell>
          <cell r="AD44">
            <v>300</v>
          </cell>
          <cell r="AF44">
            <v>3</v>
          </cell>
          <cell r="AG44">
            <v>0</v>
          </cell>
          <cell r="AH44">
            <v>0</v>
          </cell>
          <cell r="AJ44">
            <v>0</v>
          </cell>
          <cell r="AL44">
            <v>770</v>
          </cell>
          <cell r="AM44">
            <v>120</v>
          </cell>
          <cell r="AN44">
            <v>425</v>
          </cell>
          <cell r="AO44">
            <v>62</v>
          </cell>
          <cell r="AP44">
            <v>163</v>
          </cell>
          <cell r="AQ44">
            <v>0</v>
          </cell>
          <cell r="BA44">
            <v>0</v>
          </cell>
          <cell r="BB44">
            <v>0</v>
          </cell>
          <cell r="BE44">
            <v>0</v>
          </cell>
          <cell r="BF44">
            <v>0</v>
          </cell>
          <cell r="BG44">
            <v>0</v>
          </cell>
          <cell r="BM44">
            <v>0</v>
          </cell>
          <cell r="BO44">
            <v>280</v>
          </cell>
          <cell r="BP44">
            <v>0</v>
          </cell>
          <cell r="BQ44">
            <v>0</v>
          </cell>
          <cell r="BR44">
            <v>0</v>
          </cell>
          <cell r="BS44">
            <v>0</v>
          </cell>
          <cell r="BV44">
            <v>0</v>
          </cell>
          <cell r="BX44">
            <v>0</v>
          </cell>
          <cell r="BZ44">
            <v>0</v>
          </cell>
          <cell r="CC44">
            <v>50</v>
          </cell>
          <cell r="CD44">
            <v>2</v>
          </cell>
          <cell r="CF44">
            <v>1</v>
          </cell>
          <cell r="CG44">
            <v>0</v>
          </cell>
          <cell r="CI44">
            <v>2</v>
          </cell>
          <cell r="CK44">
            <v>1</v>
          </cell>
          <cell r="CL44">
            <v>1</v>
          </cell>
          <cell r="CM44">
            <v>0</v>
          </cell>
          <cell r="CN44">
            <v>0</v>
          </cell>
          <cell r="CO44">
            <v>0</v>
          </cell>
          <cell r="CP44">
            <v>0</v>
          </cell>
          <cell r="CQ44">
            <v>0</v>
          </cell>
          <cell r="CR44">
            <v>0</v>
          </cell>
          <cell r="CS44">
            <v>0</v>
          </cell>
          <cell r="CT44">
            <v>0</v>
          </cell>
          <cell r="CU44">
            <v>0</v>
          </cell>
          <cell r="CW44">
            <v>0</v>
          </cell>
          <cell r="CX44">
            <v>0</v>
          </cell>
          <cell r="CZ44">
            <v>0</v>
          </cell>
          <cell r="DI44">
            <v>0</v>
          </cell>
          <cell r="EK44">
            <v>0</v>
          </cell>
          <cell r="EL44">
            <v>0</v>
          </cell>
          <cell r="EM44">
            <v>0</v>
          </cell>
          <cell r="EZ44">
            <v>0</v>
          </cell>
          <cell r="FA44">
            <v>0</v>
          </cell>
          <cell r="FB44">
            <v>0</v>
          </cell>
          <cell r="FC44">
            <v>0</v>
          </cell>
        </row>
        <row r="45">
          <cell r="A45">
            <v>36</v>
          </cell>
          <cell r="B45" t="str">
            <v>Široká Niva</v>
          </cell>
          <cell r="D45">
            <v>558</v>
          </cell>
          <cell r="E45">
            <v>0</v>
          </cell>
          <cell r="H45">
            <v>2235</v>
          </cell>
          <cell r="T45">
            <v>0</v>
          </cell>
          <cell r="U45">
            <v>2235</v>
          </cell>
          <cell r="V45">
            <v>20</v>
          </cell>
          <cell r="AA45">
            <v>6</v>
          </cell>
          <cell r="AB45">
            <v>0</v>
          </cell>
          <cell r="AC45">
            <v>30</v>
          </cell>
          <cell r="AD45">
            <v>30</v>
          </cell>
          <cell r="AF45">
            <v>0</v>
          </cell>
          <cell r="AG45">
            <v>0</v>
          </cell>
          <cell r="AH45">
            <v>0</v>
          </cell>
          <cell r="AJ45">
            <v>0</v>
          </cell>
          <cell r="AL45">
            <v>335</v>
          </cell>
          <cell r="AM45">
            <v>0</v>
          </cell>
          <cell r="AN45">
            <v>335</v>
          </cell>
          <cell r="AO45">
            <v>0</v>
          </cell>
          <cell r="AP45">
            <v>0</v>
          </cell>
          <cell r="AQ45">
            <v>0</v>
          </cell>
          <cell r="BA45">
            <v>0</v>
          </cell>
          <cell r="BB45">
            <v>0</v>
          </cell>
          <cell r="BE45">
            <v>0</v>
          </cell>
          <cell r="BF45">
            <v>0</v>
          </cell>
          <cell r="BG45">
            <v>0</v>
          </cell>
          <cell r="BM45">
            <v>0</v>
          </cell>
          <cell r="BO45">
            <v>600</v>
          </cell>
          <cell r="BP45">
            <v>0</v>
          </cell>
          <cell r="BQ45">
            <v>0</v>
          </cell>
          <cell r="BR45">
            <v>0</v>
          </cell>
          <cell r="BS45">
            <v>0</v>
          </cell>
          <cell r="BV45">
            <v>0</v>
          </cell>
          <cell r="BX45">
            <v>0</v>
          </cell>
          <cell r="BZ45">
            <v>0</v>
          </cell>
          <cell r="CC45">
            <v>20</v>
          </cell>
          <cell r="CD45">
            <v>4</v>
          </cell>
          <cell r="CF45">
            <v>0</v>
          </cell>
          <cell r="CG45">
            <v>0</v>
          </cell>
          <cell r="CI45">
            <v>2</v>
          </cell>
          <cell r="CK45">
            <v>1</v>
          </cell>
          <cell r="CL45">
            <v>1</v>
          </cell>
          <cell r="CM45">
            <v>0</v>
          </cell>
          <cell r="CN45">
            <v>0</v>
          </cell>
          <cell r="CO45">
            <v>0</v>
          </cell>
          <cell r="CP45">
            <v>0</v>
          </cell>
          <cell r="CQ45">
            <v>0</v>
          </cell>
          <cell r="CR45">
            <v>0</v>
          </cell>
          <cell r="CS45">
            <v>0</v>
          </cell>
          <cell r="CT45">
            <v>0</v>
          </cell>
          <cell r="CU45">
            <v>0</v>
          </cell>
          <cell r="CW45">
            <v>0</v>
          </cell>
          <cell r="CX45">
            <v>0</v>
          </cell>
          <cell r="CZ45">
            <v>0</v>
          </cell>
          <cell r="DI45">
            <v>0</v>
          </cell>
          <cell r="EK45">
            <v>0</v>
          </cell>
          <cell r="EL45">
            <v>0</v>
          </cell>
          <cell r="EM45">
            <v>0</v>
          </cell>
          <cell r="EZ45">
            <v>0</v>
          </cell>
          <cell r="FA45">
            <v>0</v>
          </cell>
          <cell r="FB45">
            <v>0</v>
          </cell>
          <cell r="FC45">
            <v>0</v>
          </cell>
        </row>
        <row r="46">
          <cell r="A46">
            <v>37</v>
          </cell>
          <cell r="B46" t="str">
            <v>Třemešná</v>
          </cell>
          <cell r="D46">
            <v>912</v>
          </cell>
          <cell r="E46">
            <v>0</v>
          </cell>
          <cell r="H46">
            <v>1816</v>
          </cell>
          <cell r="T46">
            <v>0</v>
          </cell>
          <cell r="U46">
            <v>1816</v>
          </cell>
          <cell r="V46">
            <v>38</v>
          </cell>
          <cell r="AA46">
            <v>23</v>
          </cell>
          <cell r="AB46">
            <v>2</v>
          </cell>
          <cell r="AC46">
            <v>96</v>
          </cell>
          <cell r="AD46">
            <v>96</v>
          </cell>
          <cell r="AF46">
            <v>0</v>
          </cell>
          <cell r="AG46">
            <v>3</v>
          </cell>
          <cell r="AH46">
            <v>0</v>
          </cell>
          <cell r="AJ46">
            <v>0</v>
          </cell>
          <cell r="AL46">
            <v>486</v>
          </cell>
          <cell r="AM46">
            <v>5</v>
          </cell>
          <cell r="AN46">
            <v>264</v>
          </cell>
          <cell r="AO46">
            <v>0</v>
          </cell>
          <cell r="AP46">
            <v>0</v>
          </cell>
          <cell r="AQ46">
            <v>217</v>
          </cell>
          <cell r="BA46">
            <v>0</v>
          </cell>
          <cell r="BB46">
            <v>0</v>
          </cell>
          <cell r="BE46">
            <v>0</v>
          </cell>
          <cell r="BF46">
            <v>0</v>
          </cell>
          <cell r="BG46">
            <v>0</v>
          </cell>
          <cell r="BM46">
            <v>0</v>
          </cell>
          <cell r="BO46">
            <v>760</v>
          </cell>
          <cell r="BP46">
            <v>0</v>
          </cell>
          <cell r="BQ46">
            <v>0</v>
          </cell>
          <cell r="BR46">
            <v>1</v>
          </cell>
          <cell r="BS46">
            <v>0</v>
          </cell>
          <cell r="BV46">
            <v>0</v>
          </cell>
          <cell r="BX46">
            <v>0</v>
          </cell>
          <cell r="BZ46">
            <v>0</v>
          </cell>
          <cell r="CC46">
            <v>40</v>
          </cell>
          <cell r="CD46">
            <v>3</v>
          </cell>
          <cell r="CF46">
            <v>1</v>
          </cell>
          <cell r="CG46">
            <v>1</v>
          </cell>
          <cell r="CI46">
            <v>2</v>
          </cell>
          <cell r="CK46">
            <v>1</v>
          </cell>
          <cell r="CL46">
            <v>1</v>
          </cell>
          <cell r="CM46">
            <v>3456</v>
          </cell>
          <cell r="CN46">
            <v>0</v>
          </cell>
          <cell r="CO46">
            <v>0</v>
          </cell>
          <cell r="CP46">
            <v>0</v>
          </cell>
          <cell r="CQ46">
            <v>0</v>
          </cell>
          <cell r="CR46">
            <v>0</v>
          </cell>
          <cell r="CS46">
            <v>0</v>
          </cell>
          <cell r="CT46">
            <v>0</v>
          </cell>
          <cell r="CU46">
            <v>0</v>
          </cell>
          <cell r="CW46">
            <v>0</v>
          </cell>
          <cell r="CX46">
            <v>0</v>
          </cell>
          <cell r="CZ46">
            <v>0</v>
          </cell>
          <cell r="DI46">
            <v>0</v>
          </cell>
          <cell r="EK46">
            <v>2000</v>
          </cell>
          <cell r="EL46">
            <v>0</v>
          </cell>
          <cell r="EM46">
            <v>0</v>
          </cell>
          <cell r="EZ46">
            <v>0</v>
          </cell>
          <cell r="FA46">
            <v>0</v>
          </cell>
          <cell r="FB46">
            <v>0</v>
          </cell>
          <cell r="FC46">
            <v>2000</v>
          </cell>
        </row>
        <row r="47">
          <cell r="A47">
            <v>38</v>
          </cell>
          <cell r="B47" t="str">
            <v>Václavov</v>
          </cell>
          <cell r="D47">
            <v>500</v>
          </cell>
          <cell r="E47">
            <v>0</v>
          </cell>
          <cell r="H47">
            <v>1566</v>
          </cell>
          <cell r="T47">
            <v>0</v>
          </cell>
          <cell r="U47">
            <v>1566</v>
          </cell>
          <cell r="V47">
            <v>9</v>
          </cell>
          <cell r="AA47">
            <v>16</v>
          </cell>
          <cell r="AB47">
            <v>1</v>
          </cell>
          <cell r="AC47">
            <v>52</v>
          </cell>
          <cell r="AD47">
            <v>52</v>
          </cell>
          <cell r="AF47">
            <v>0</v>
          </cell>
          <cell r="AG47">
            <v>0</v>
          </cell>
          <cell r="AH47">
            <v>0</v>
          </cell>
          <cell r="AJ47">
            <v>0</v>
          </cell>
          <cell r="AL47">
            <v>196</v>
          </cell>
          <cell r="AM47">
            <v>0</v>
          </cell>
          <cell r="AN47">
            <v>196</v>
          </cell>
          <cell r="AO47">
            <v>0</v>
          </cell>
          <cell r="AP47">
            <v>0</v>
          </cell>
          <cell r="AQ47">
            <v>0</v>
          </cell>
          <cell r="BA47">
            <v>0</v>
          </cell>
          <cell r="BB47">
            <v>0</v>
          </cell>
          <cell r="BE47">
            <v>0</v>
          </cell>
          <cell r="BF47">
            <v>0</v>
          </cell>
          <cell r="BG47">
            <v>0</v>
          </cell>
          <cell r="BM47">
            <v>0</v>
          </cell>
          <cell r="BO47">
            <v>280</v>
          </cell>
          <cell r="BP47">
            <v>0</v>
          </cell>
          <cell r="BQ47">
            <v>0</v>
          </cell>
          <cell r="BR47">
            <v>0</v>
          </cell>
          <cell r="BS47">
            <v>0</v>
          </cell>
          <cell r="BV47">
            <v>0</v>
          </cell>
          <cell r="BX47">
            <v>0</v>
          </cell>
          <cell r="BZ47">
            <v>0</v>
          </cell>
          <cell r="CC47">
            <v>30</v>
          </cell>
          <cell r="CD47">
            <v>4</v>
          </cell>
          <cell r="CF47">
            <v>1</v>
          </cell>
          <cell r="CG47">
            <v>1</v>
          </cell>
          <cell r="CI47">
            <v>2</v>
          </cell>
          <cell r="CK47">
            <v>1</v>
          </cell>
          <cell r="CL47">
            <v>1</v>
          </cell>
          <cell r="CM47">
            <v>0</v>
          </cell>
          <cell r="CN47">
            <v>0</v>
          </cell>
          <cell r="CO47">
            <v>0</v>
          </cell>
          <cell r="CP47">
            <v>0</v>
          </cell>
          <cell r="CQ47">
            <v>0</v>
          </cell>
          <cell r="CR47">
            <v>0</v>
          </cell>
          <cell r="CS47">
            <v>0</v>
          </cell>
          <cell r="CT47">
            <v>0</v>
          </cell>
          <cell r="CU47">
            <v>0</v>
          </cell>
          <cell r="CW47">
            <v>0</v>
          </cell>
          <cell r="CX47">
            <v>0</v>
          </cell>
          <cell r="CZ47">
            <v>0</v>
          </cell>
          <cell r="DI47">
            <v>75</v>
          </cell>
          <cell r="EK47">
            <v>2000</v>
          </cell>
          <cell r="EL47">
            <v>0</v>
          </cell>
          <cell r="EM47">
            <v>0</v>
          </cell>
          <cell r="EZ47">
            <v>0</v>
          </cell>
          <cell r="FA47">
            <v>0</v>
          </cell>
          <cell r="FB47">
            <v>0</v>
          </cell>
          <cell r="FC47">
            <v>2000</v>
          </cell>
        </row>
        <row r="48">
          <cell r="A48">
            <v>39</v>
          </cell>
          <cell r="B48" t="str">
            <v>Velká Štáhle</v>
          </cell>
          <cell r="D48">
            <v>338</v>
          </cell>
          <cell r="E48">
            <v>0</v>
          </cell>
          <cell r="H48">
            <v>2885</v>
          </cell>
          <cell r="T48">
            <v>2</v>
          </cell>
          <cell r="U48">
            <v>2885</v>
          </cell>
          <cell r="V48">
            <v>62</v>
          </cell>
          <cell r="AA48">
            <v>33</v>
          </cell>
          <cell r="AB48">
            <v>10</v>
          </cell>
          <cell r="AC48">
            <v>87</v>
          </cell>
          <cell r="AD48">
            <v>87</v>
          </cell>
          <cell r="AF48">
            <v>0</v>
          </cell>
          <cell r="AG48">
            <v>0</v>
          </cell>
          <cell r="AH48">
            <v>0</v>
          </cell>
          <cell r="AJ48">
            <v>0</v>
          </cell>
          <cell r="AL48">
            <v>408</v>
          </cell>
          <cell r="AM48">
            <v>39</v>
          </cell>
          <cell r="AN48">
            <v>333</v>
          </cell>
          <cell r="AO48">
            <v>3</v>
          </cell>
          <cell r="AP48">
            <v>23</v>
          </cell>
          <cell r="AQ48">
            <v>10</v>
          </cell>
          <cell r="BA48">
            <v>0</v>
          </cell>
          <cell r="BB48">
            <v>0</v>
          </cell>
          <cell r="BE48">
            <v>0</v>
          </cell>
          <cell r="BF48">
            <v>0</v>
          </cell>
          <cell r="BG48">
            <v>0</v>
          </cell>
          <cell r="BM48">
            <v>0</v>
          </cell>
          <cell r="BO48">
            <v>280</v>
          </cell>
          <cell r="BP48">
            <v>0</v>
          </cell>
          <cell r="BQ48">
            <v>0</v>
          </cell>
          <cell r="BR48">
            <v>0</v>
          </cell>
          <cell r="BS48">
            <v>0</v>
          </cell>
          <cell r="BV48">
            <v>0</v>
          </cell>
          <cell r="BX48">
            <v>0</v>
          </cell>
          <cell r="BZ48">
            <v>0</v>
          </cell>
          <cell r="CC48">
            <v>30</v>
          </cell>
          <cell r="CD48">
            <v>5</v>
          </cell>
          <cell r="CF48">
            <v>0</v>
          </cell>
          <cell r="CG48">
            <v>0</v>
          </cell>
          <cell r="CI48">
            <v>2</v>
          </cell>
          <cell r="CK48">
            <v>1</v>
          </cell>
          <cell r="CL48">
            <v>1</v>
          </cell>
          <cell r="CM48">
            <v>0</v>
          </cell>
          <cell r="CN48">
            <v>0</v>
          </cell>
          <cell r="CO48">
            <v>0</v>
          </cell>
          <cell r="CP48">
            <v>0</v>
          </cell>
          <cell r="CQ48">
            <v>0</v>
          </cell>
          <cell r="CR48">
            <v>0</v>
          </cell>
          <cell r="CS48">
            <v>0</v>
          </cell>
          <cell r="CT48">
            <v>0</v>
          </cell>
          <cell r="CU48">
            <v>0</v>
          </cell>
          <cell r="CW48">
            <v>0</v>
          </cell>
          <cell r="CX48">
            <v>0</v>
          </cell>
          <cell r="CZ48">
            <v>0</v>
          </cell>
          <cell r="DI48">
            <v>0</v>
          </cell>
          <cell r="EK48">
            <v>12409</v>
          </cell>
          <cell r="EL48">
            <v>1409</v>
          </cell>
          <cell r="EM48">
            <v>0</v>
          </cell>
          <cell r="EZ48">
            <v>0</v>
          </cell>
          <cell r="FA48">
            <v>0</v>
          </cell>
          <cell r="FB48">
            <v>0</v>
          </cell>
          <cell r="FC48">
            <v>12409</v>
          </cell>
        </row>
        <row r="49">
          <cell r="A49">
            <v>40</v>
          </cell>
          <cell r="B49" t="str">
            <v>Vysoká</v>
          </cell>
          <cell r="D49">
            <v>315</v>
          </cell>
          <cell r="E49">
            <v>1</v>
          </cell>
          <cell r="H49">
            <v>1891</v>
          </cell>
          <cell r="T49">
            <v>0</v>
          </cell>
          <cell r="U49">
            <v>1891</v>
          </cell>
          <cell r="V49">
            <v>45</v>
          </cell>
          <cell r="AA49">
            <v>23</v>
          </cell>
          <cell r="AB49">
            <v>0</v>
          </cell>
          <cell r="AC49">
            <v>23</v>
          </cell>
          <cell r="AD49">
            <v>23</v>
          </cell>
          <cell r="AF49">
            <v>0</v>
          </cell>
          <cell r="AG49">
            <v>0</v>
          </cell>
          <cell r="AH49">
            <v>0</v>
          </cell>
          <cell r="AJ49">
            <v>0</v>
          </cell>
          <cell r="AL49">
            <v>152</v>
          </cell>
          <cell r="AM49">
            <v>19</v>
          </cell>
          <cell r="AN49">
            <v>133</v>
          </cell>
          <cell r="AO49">
            <v>0</v>
          </cell>
          <cell r="AP49">
            <v>0</v>
          </cell>
          <cell r="AQ49">
            <v>0</v>
          </cell>
          <cell r="BA49">
            <v>0</v>
          </cell>
          <cell r="BB49">
            <v>0</v>
          </cell>
          <cell r="BE49">
            <v>0</v>
          </cell>
          <cell r="BF49">
            <v>0</v>
          </cell>
          <cell r="BG49">
            <v>0</v>
          </cell>
          <cell r="BM49">
            <v>0</v>
          </cell>
          <cell r="BO49">
            <v>705</v>
          </cell>
          <cell r="BP49">
            <v>0</v>
          </cell>
          <cell r="BQ49">
            <v>0</v>
          </cell>
          <cell r="BR49">
            <v>0</v>
          </cell>
          <cell r="BS49">
            <v>0</v>
          </cell>
          <cell r="BV49">
            <v>0</v>
          </cell>
          <cell r="BX49">
            <v>0</v>
          </cell>
          <cell r="BZ49">
            <v>0</v>
          </cell>
          <cell r="CC49">
            <v>75</v>
          </cell>
          <cell r="CD49">
            <v>10</v>
          </cell>
          <cell r="CF49">
            <v>0</v>
          </cell>
          <cell r="CG49">
            <v>0</v>
          </cell>
          <cell r="CI49">
            <v>2</v>
          </cell>
          <cell r="CK49">
            <v>1</v>
          </cell>
          <cell r="CL49">
            <v>1</v>
          </cell>
          <cell r="CM49">
            <v>0</v>
          </cell>
          <cell r="CN49">
            <v>0</v>
          </cell>
          <cell r="CO49">
            <v>0</v>
          </cell>
          <cell r="CP49">
            <v>0</v>
          </cell>
          <cell r="CQ49">
            <v>0</v>
          </cell>
          <cell r="CR49">
            <v>0</v>
          </cell>
          <cell r="CS49">
            <v>0</v>
          </cell>
          <cell r="CT49">
            <v>0</v>
          </cell>
          <cell r="CU49">
            <v>0</v>
          </cell>
          <cell r="CW49">
            <v>0</v>
          </cell>
          <cell r="CX49">
            <v>0</v>
          </cell>
          <cell r="CZ49">
            <v>0</v>
          </cell>
          <cell r="DI49">
            <v>0</v>
          </cell>
          <cell r="EK49">
            <v>0</v>
          </cell>
          <cell r="EL49">
            <v>0</v>
          </cell>
          <cell r="EM49">
            <v>0</v>
          </cell>
          <cell r="EZ49">
            <v>0</v>
          </cell>
          <cell r="FA49">
            <v>0</v>
          </cell>
          <cell r="FB49">
            <v>0</v>
          </cell>
          <cell r="FC49">
            <v>0</v>
          </cell>
        </row>
        <row r="50">
          <cell r="A50">
            <v>41</v>
          </cell>
          <cell r="B50" t="str">
            <v>Zátor</v>
          </cell>
          <cell r="D50">
            <v>1207</v>
          </cell>
          <cell r="E50">
            <v>0</v>
          </cell>
          <cell r="H50">
            <v>4131</v>
          </cell>
          <cell r="T50">
            <v>0</v>
          </cell>
          <cell r="U50">
            <v>4131</v>
          </cell>
          <cell r="V50">
            <v>113</v>
          </cell>
          <cell r="AA50">
            <v>59</v>
          </cell>
          <cell r="AB50">
            <v>2</v>
          </cell>
          <cell r="AC50">
            <v>130</v>
          </cell>
          <cell r="AD50">
            <v>130</v>
          </cell>
          <cell r="AF50">
            <v>5</v>
          </cell>
          <cell r="AG50">
            <v>0</v>
          </cell>
          <cell r="AH50">
            <v>0</v>
          </cell>
          <cell r="AJ50">
            <v>0</v>
          </cell>
          <cell r="AL50">
            <v>486</v>
          </cell>
          <cell r="AM50">
            <v>9</v>
          </cell>
          <cell r="AN50">
            <v>447</v>
          </cell>
          <cell r="AO50">
            <v>4</v>
          </cell>
          <cell r="AP50">
            <v>26</v>
          </cell>
          <cell r="AQ50">
            <v>0</v>
          </cell>
          <cell r="BA50">
            <v>0</v>
          </cell>
          <cell r="BB50">
            <v>0</v>
          </cell>
          <cell r="BE50">
            <v>0</v>
          </cell>
          <cell r="BF50">
            <v>12</v>
          </cell>
          <cell r="BG50">
            <v>12</v>
          </cell>
          <cell r="BM50">
            <v>0</v>
          </cell>
          <cell r="BO50">
            <v>400</v>
          </cell>
          <cell r="BP50">
            <v>0</v>
          </cell>
          <cell r="BQ50">
            <v>0</v>
          </cell>
          <cell r="BR50">
            <v>0</v>
          </cell>
          <cell r="BS50">
            <v>0</v>
          </cell>
          <cell r="BV50">
            <v>0</v>
          </cell>
          <cell r="BX50">
            <v>0</v>
          </cell>
          <cell r="BZ50">
            <v>0</v>
          </cell>
          <cell r="CC50">
            <v>36</v>
          </cell>
          <cell r="CD50">
            <v>4</v>
          </cell>
          <cell r="CF50">
            <v>2</v>
          </cell>
          <cell r="CG50">
            <v>1</v>
          </cell>
          <cell r="CI50">
            <v>6</v>
          </cell>
          <cell r="CK50">
            <v>1</v>
          </cell>
          <cell r="CL50">
            <v>1</v>
          </cell>
          <cell r="CM50">
            <v>0</v>
          </cell>
          <cell r="CN50">
            <v>0</v>
          </cell>
          <cell r="CO50">
            <v>0</v>
          </cell>
          <cell r="CP50">
            <v>0</v>
          </cell>
          <cell r="CQ50">
            <v>0</v>
          </cell>
          <cell r="CR50">
            <v>0</v>
          </cell>
          <cell r="CS50">
            <v>0</v>
          </cell>
          <cell r="CT50">
            <v>0</v>
          </cell>
          <cell r="CU50">
            <v>0</v>
          </cell>
          <cell r="CW50">
            <v>0</v>
          </cell>
          <cell r="CX50">
            <v>0</v>
          </cell>
          <cell r="CZ50">
            <v>0</v>
          </cell>
          <cell r="DI50">
            <v>0</v>
          </cell>
          <cell r="EK50">
            <v>25000</v>
          </cell>
          <cell r="EL50">
            <v>0</v>
          </cell>
          <cell r="EM50">
            <v>0</v>
          </cell>
          <cell r="EZ50">
            <v>0</v>
          </cell>
          <cell r="FA50">
            <v>0</v>
          </cell>
          <cell r="FB50">
            <v>0</v>
          </cell>
          <cell r="FC50">
            <v>25000</v>
          </cell>
        </row>
        <row r="51">
          <cell r="A51">
            <v>42</v>
          </cell>
          <cell r="D51">
            <v>0</v>
          </cell>
          <cell r="E51">
            <v>0</v>
          </cell>
          <cell r="H51">
            <v>0</v>
          </cell>
          <cell r="T51">
            <v>0</v>
          </cell>
          <cell r="U51">
            <v>0</v>
          </cell>
          <cell r="V51">
            <v>0</v>
          </cell>
          <cell r="AA51">
            <v>0</v>
          </cell>
          <cell r="AB51">
            <v>0</v>
          </cell>
          <cell r="AC51">
            <v>0</v>
          </cell>
          <cell r="AD51">
            <v>0</v>
          </cell>
          <cell r="AF51">
            <v>0</v>
          </cell>
          <cell r="AG51">
            <v>0</v>
          </cell>
          <cell r="AH51">
            <v>0</v>
          </cell>
          <cell r="AJ51">
            <v>0</v>
          </cell>
          <cell r="AL51">
            <v>0</v>
          </cell>
          <cell r="AM51">
            <v>0</v>
          </cell>
          <cell r="AN51">
            <v>0</v>
          </cell>
          <cell r="AO51">
            <v>0</v>
          </cell>
          <cell r="AP51">
            <v>0</v>
          </cell>
          <cell r="AQ51">
            <v>0</v>
          </cell>
          <cell r="BA51">
            <v>0</v>
          </cell>
          <cell r="BB51">
            <v>0</v>
          </cell>
          <cell r="BE51">
            <v>0</v>
          </cell>
          <cell r="BF51">
            <v>0</v>
          </cell>
          <cell r="BG51">
            <v>0</v>
          </cell>
          <cell r="BM51">
            <v>0</v>
          </cell>
          <cell r="BO51">
            <v>0</v>
          </cell>
          <cell r="BP51">
            <v>0</v>
          </cell>
          <cell r="BQ51">
            <v>0</v>
          </cell>
          <cell r="BR51">
            <v>0</v>
          </cell>
          <cell r="BS51">
            <v>0</v>
          </cell>
          <cell r="BV51">
            <v>0</v>
          </cell>
          <cell r="BX51">
            <v>0</v>
          </cell>
          <cell r="BZ51">
            <v>0</v>
          </cell>
          <cell r="CC51">
            <v>0</v>
          </cell>
          <cell r="CD51">
            <v>0</v>
          </cell>
          <cell r="CF51">
            <v>0</v>
          </cell>
          <cell r="CG51">
            <v>0</v>
          </cell>
          <cell r="CI51">
            <v>0</v>
          </cell>
          <cell r="CK51">
            <v>0</v>
          </cell>
          <cell r="CL51">
            <v>0</v>
          </cell>
          <cell r="CM51">
            <v>0</v>
          </cell>
          <cell r="CN51">
            <v>0</v>
          </cell>
          <cell r="CO51">
            <v>0</v>
          </cell>
          <cell r="CP51">
            <v>0</v>
          </cell>
          <cell r="CQ51">
            <v>0</v>
          </cell>
          <cell r="CR51">
            <v>0</v>
          </cell>
          <cell r="CS51">
            <v>0</v>
          </cell>
          <cell r="CT51">
            <v>0</v>
          </cell>
          <cell r="CU51">
            <v>0</v>
          </cell>
          <cell r="CW51">
            <v>0</v>
          </cell>
          <cell r="CX51">
            <v>0</v>
          </cell>
          <cell r="CZ51">
            <v>0</v>
          </cell>
          <cell r="DI51">
            <v>0</v>
          </cell>
          <cell r="EK51">
            <v>0</v>
          </cell>
          <cell r="EL51">
            <v>0</v>
          </cell>
          <cell r="EM51">
            <v>0</v>
          </cell>
          <cell r="EZ51">
            <v>0</v>
          </cell>
          <cell r="FA51">
            <v>0</v>
          </cell>
          <cell r="FB51">
            <v>0</v>
          </cell>
          <cell r="FC51">
            <v>0</v>
          </cell>
        </row>
        <row r="52">
          <cell r="A52">
            <v>43</v>
          </cell>
          <cell r="D52">
            <v>0</v>
          </cell>
          <cell r="E52">
            <v>0</v>
          </cell>
          <cell r="H52">
            <v>0</v>
          </cell>
          <cell r="T52">
            <v>0</v>
          </cell>
          <cell r="U52">
            <v>0</v>
          </cell>
          <cell r="V52">
            <v>0</v>
          </cell>
          <cell r="AA52">
            <v>0</v>
          </cell>
          <cell r="AB52">
            <v>0</v>
          </cell>
          <cell r="AC52">
            <v>0</v>
          </cell>
          <cell r="AD52">
            <v>0</v>
          </cell>
          <cell r="AF52">
            <v>0</v>
          </cell>
          <cell r="AG52">
            <v>0</v>
          </cell>
          <cell r="AH52">
            <v>0</v>
          </cell>
          <cell r="AJ52">
            <v>0</v>
          </cell>
          <cell r="AL52">
            <v>0</v>
          </cell>
          <cell r="AM52">
            <v>0</v>
          </cell>
          <cell r="AN52">
            <v>0</v>
          </cell>
          <cell r="AO52">
            <v>0</v>
          </cell>
          <cell r="AP52">
            <v>0</v>
          </cell>
          <cell r="AQ52">
            <v>0</v>
          </cell>
          <cell r="BA52">
            <v>0</v>
          </cell>
          <cell r="BB52">
            <v>0</v>
          </cell>
          <cell r="BE52">
            <v>0</v>
          </cell>
          <cell r="BF52">
            <v>0</v>
          </cell>
          <cell r="BG52">
            <v>0</v>
          </cell>
          <cell r="BM52">
            <v>0</v>
          </cell>
          <cell r="BO52">
            <v>0</v>
          </cell>
          <cell r="BP52">
            <v>0</v>
          </cell>
          <cell r="BQ52">
            <v>0</v>
          </cell>
          <cell r="BR52">
            <v>0</v>
          </cell>
          <cell r="BS52">
            <v>0</v>
          </cell>
          <cell r="BV52">
            <v>0</v>
          </cell>
          <cell r="BX52">
            <v>0</v>
          </cell>
          <cell r="BZ52">
            <v>0</v>
          </cell>
          <cell r="CC52">
            <v>0</v>
          </cell>
          <cell r="CD52">
            <v>0</v>
          </cell>
          <cell r="CF52">
            <v>0</v>
          </cell>
          <cell r="CG52">
            <v>0</v>
          </cell>
          <cell r="CI52">
            <v>0</v>
          </cell>
          <cell r="CK52">
            <v>0</v>
          </cell>
          <cell r="CL52">
            <v>0</v>
          </cell>
          <cell r="CM52">
            <v>0</v>
          </cell>
          <cell r="CN52">
            <v>0</v>
          </cell>
          <cell r="CO52">
            <v>0</v>
          </cell>
          <cell r="CP52">
            <v>0</v>
          </cell>
          <cell r="CQ52">
            <v>0</v>
          </cell>
          <cell r="CR52">
            <v>0</v>
          </cell>
          <cell r="CS52">
            <v>0</v>
          </cell>
          <cell r="CT52">
            <v>0</v>
          </cell>
          <cell r="CU52">
            <v>0</v>
          </cell>
          <cell r="CW52">
            <v>0</v>
          </cell>
          <cell r="CX52">
            <v>0</v>
          </cell>
          <cell r="CZ52">
            <v>0</v>
          </cell>
          <cell r="DI52">
            <v>0</v>
          </cell>
          <cell r="EK52">
            <v>0</v>
          </cell>
          <cell r="EL52">
            <v>0</v>
          </cell>
          <cell r="EM52">
            <v>0</v>
          </cell>
          <cell r="EZ52">
            <v>0</v>
          </cell>
          <cell r="FA52">
            <v>0</v>
          </cell>
          <cell r="FB52">
            <v>0</v>
          </cell>
          <cell r="FC52">
            <v>0</v>
          </cell>
        </row>
        <row r="53">
          <cell r="A53">
            <v>44</v>
          </cell>
          <cell r="D53">
            <v>0</v>
          </cell>
          <cell r="E53">
            <v>0</v>
          </cell>
          <cell r="H53">
            <v>0</v>
          </cell>
          <cell r="T53">
            <v>0</v>
          </cell>
          <cell r="U53">
            <v>0</v>
          </cell>
          <cell r="V53">
            <v>0</v>
          </cell>
          <cell r="AA53">
            <v>0</v>
          </cell>
          <cell r="AB53">
            <v>0</v>
          </cell>
          <cell r="AC53">
            <v>0</v>
          </cell>
          <cell r="AD53">
            <v>0</v>
          </cell>
          <cell r="AF53">
            <v>0</v>
          </cell>
          <cell r="AG53">
            <v>0</v>
          </cell>
          <cell r="AH53">
            <v>0</v>
          </cell>
          <cell r="AJ53">
            <v>0</v>
          </cell>
          <cell r="AL53">
            <v>0</v>
          </cell>
          <cell r="AM53">
            <v>0</v>
          </cell>
          <cell r="AN53">
            <v>0</v>
          </cell>
          <cell r="AO53">
            <v>0</v>
          </cell>
          <cell r="AP53">
            <v>0</v>
          </cell>
          <cell r="AQ53">
            <v>0</v>
          </cell>
          <cell r="BA53">
            <v>0</v>
          </cell>
          <cell r="BB53">
            <v>0</v>
          </cell>
          <cell r="BE53">
            <v>0</v>
          </cell>
          <cell r="BF53">
            <v>0</v>
          </cell>
          <cell r="BG53">
            <v>0</v>
          </cell>
          <cell r="BM53">
            <v>0</v>
          </cell>
          <cell r="BO53">
            <v>0</v>
          </cell>
          <cell r="BP53">
            <v>0</v>
          </cell>
          <cell r="BQ53">
            <v>0</v>
          </cell>
          <cell r="BR53">
            <v>0</v>
          </cell>
          <cell r="BS53">
            <v>0</v>
          </cell>
          <cell r="BV53">
            <v>0</v>
          </cell>
          <cell r="BX53">
            <v>0</v>
          </cell>
          <cell r="BZ53">
            <v>0</v>
          </cell>
          <cell r="CC53">
            <v>0</v>
          </cell>
          <cell r="CD53">
            <v>0</v>
          </cell>
          <cell r="CF53">
            <v>0</v>
          </cell>
          <cell r="CG53">
            <v>0</v>
          </cell>
          <cell r="CI53">
            <v>0</v>
          </cell>
          <cell r="CK53">
            <v>0</v>
          </cell>
          <cell r="CL53">
            <v>0</v>
          </cell>
          <cell r="CM53">
            <v>0</v>
          </cell>
          <cell r="CN53">
            <v>0</v>
          </cell>
          <cell r="CO53">
            <v>0</v>
          </cell>
          <cell r="CP53">
            <v>0</v>
          </cell>
          <cell r="CQ53">
            <v>0</v>
          </cell>
          <cell r="CR53">
            <v>0</v>
          </cell>
          <cell r="CS53">
            <v>0</v>
          </cell>
          <cell r="CT53">
            <v>0</v>
          </cell>
          <cell r="CU53">
            <v>0</v>
          </cell>
          <cell r="CW53">
            <v>0</v>
          </cell>
          <cell r="CX53">
            <v>0</v>
          </cell>
          <cell r="CZ53">
            <v>0</v>
          </cell>
          <cell r="DI53">
            <v>0</v>
          </cell>
          <cell r="EK53">
            <v>0</v>
          </cell>
          <cell r="EL53">
            <v>0</v>
          </cell>
          <cell r="EM53">
            <v>0</v>
          </cell>
          <cell r="EZ53">
            <v>0</v>
          </cell>
          <cell r="FA53">
            <v>0</v>
          </cell>
          <cell r="FB53">
            <v>0</v>
          </cell>
          <cell r="FC53">
            <v>0</v>
          </cell>
        </row>
        <row r="54">
          <cell r="A54">
            <v>45</v>
          </cell>
          <cell r="D54">
            <v>0</v>
          </cell>
          <cell r="E54">
            <v>0</v>
          </cell>
          <cell r="H54">
            <v>0</v>
          </cell>
          <cell r="T54">
            <v>0</v>
          </cell>
          <cell r="U54">
            <v>0</v>
          </cell>
          <cell r="V54">
            <v>0</v>
          </cell>
          <cell r="AA54">
            <v>0</v>
          </cell>
          <cell r="AB54">
            <v>0</v>
          </cell>
          <cell r="AC54">
            <v>0</v>
          </cell>
          <cell r="AD54">
            <v>0</v>
          </cell>
          <cell r="AF54">
            <v>0</v>
          </cell>
          <cell r="AG54">
            <v>0</v>
          </cell>
          <cell r="AH54">
            <v>0</v>
          </cell>
          <cell r="AJ54">
            <v>0</v>
          </cell>
          <cell r="AL54">
            <v>0</v>
          </cell>
          <cell r="AM54">
            <v>0</v>
          </cell>
          <cell r="AN54">
            <v>0</v>
          </cell>
          <cell r="AO54">
            <v>0</v>
          </cell>
          <cell r="AP54">
            <v>0</v>
          </cell>
          <cell r="AQ54">
            <v>0</v>
          </cell>
          <cell r="BA54">
            <v>0</v>
          </cell>
          <cell r="BB54">
            <v>0</v>
          </cell>
          <cell r="BE54">
            <v>0</v>
          </cell>
          <cell r="BF54">
            <v>0</v>
          </cell>
          <cell r="BG54">
            <v>0</v>
          </cell>
          <cell r="BM54">
            <v>0</v>
          </cell>
          <cell r="BO54">
            <v>0</v>
          </cell>
          <cell r="BP54">
            <v>0</v>
          </cell>
          <cell r="BQ54">
            <v>0</v>
          </cell>
          <cell r="BR54">
            <v>0</v>
          </cell>
          <cell r="BS54">
            <v>0</v>
          </cell>
          <cell r="BV54">
            <v>0</v>
          </cell>
          <cell r="BX54">
            <v>0</v>
          </cell>
          <cell r="BZ54">
            <v>0</v>
          </cell>
          <cell r="CC54">
            <v>0</v>
          </cell>
          <cell r="CD54">
            <v>0</v>
          </cell>
          <cell r="CF54">
            <v>0</v>
          </cell>
          <cell r="CG54">
            <v>0</v>
          </cell>
          <cell r="CI54">
            <v>0</v>
          </cell>
          <cell r="CK54">
            <v>0</v>
          </cell>
          <cell r="CL54">
            <v>0</v>
          </cell>
          <cell r="CM54">
            <v>0</v>
          </cell>
          <cell r="CN54">
            <v>0</v>
          </cell>
          <cell r="CO54">
            <v>0</v>
          </cell>
          <cell r="CP54">
            <v>0</v>
          </cell>
          <cell r="CQ54">
            <v>0</v>
          </cell>
          <cell r="CR54">
            <v>0</v>
          </cell>
          <cell r="CS54">
            <v>0</v>
          </cell>
          <cell r="CT54">
            <v>0</v>
          </cell>
          <cell r="CU54">
            <v>0</v>
          </cell>
          <cell r="CW54">
            <v>0</v>
          </cell>
          <cell r="CX54">
            <v>0</v>
          </cell>
          <cell r="CZ54">
            <v>0</v>
          </cell>
          <cell r="DI54">
            <v>0</v>
          </cell>
          <cell r="EK54">
            <v>0</v>
          </cell>
          <cell r="EL54">
            <v>0</v>
          </cell>
          <cell r="EM54">
            <v>0</v>
          </cell>
          <cell r="EZ54">
            <v>0</v>
          </cell>
          <cell r="FA54">
            <v>0</v>
          </cell>
          <cell r="FB54">
            <v>0</v>
          </cell>
          <cell r="FC54">
            <v>0</v>
          </cell>
        </row>
        <row r="55">
          <cell r="A55">
            <v>46</v>
          </cell>
          <cell r="D55">
            <v>0</v>
          </cell>
          <cell r="E55">
            <v>0</v>
          </cell>
          <cell r="H55">
            <v>0</v>
          </cell>
          <cell r="T55">
            <v>0</v>
          </cell>
          <cell r="U55">
            <v>0</v>
          </cell>
          <cell r="V55">
            <v>0</v>
          </cell>
          <cell r="AA55">
            <v>0</v>
          </cell>
          <cell r="AB55">
            <v>0</v>
          </cell>
          <cell r="AC55">
            <v>0</v>
          </cell>
          <cell r="AD55">
            <v>0</v>
          </cell>
          <cell r="AF55">
            <v>0</v>
          </cell>
          <cell r="AG55">
            <v>0</v>
          </cell>
          <cell r="AH55">
            <v>0</v>
          </cell>
          <cell r="AJ55">
            <v>0</v>
          </cell>
          <cell r="AL55">
            <v>0</v>
          </cell>
          <cell r="AM55">
            <v>0</v>
          </cell>
          <cell r="AN55">
            <v>0</v>
          </cell>
          <cell r="AO55">
            <v>0</v>
          </cell>
          <cell r="AP55">
            <v>0</v>
          </cell>
          <cell r="AQ55">
            <v>0</v>
          </cell>
          <cell r="BA55">
            <v>0</v>
          </cell>
          <cell r="BB55">
            <v>0</v>
          </cell>
          <cell r="BE55">
            <v>0</v>
          </cell>
          <cell r="BF55">
            <v>0</v>
          </cell>
          <cell r="BG55">
            <v>0</v>
          </cell>
          <cell r="BM55">
            <v>0</v>
          </cell>
          <cell r="BO55">
            <v>0</v>
          </cell>
          <cell r="BP55">
            <v>0</v>
          </cell>
          <cell r="BQ55">
            <v>0</v>
          </cell>
          <cell r="BR55">
            <v>0</v>
          </cell>
          <cell r="BS55">
            <v>0</v>
          </cell>
          <cell r="BV55">
            <v>0</v>
          </cell>
          <cell r="BX55">
            <v>0</v>
          </cell>
          <cell r="BZ55">
            <v>0</v>
          </cell>
          <cell r="CC55">
            <v>0</v>
          </cell>
          <cell r="CD55">
            <v>0</v>
          </cell>
          <cell r="CF55">
            <v>0</v>
          </cell>
          <cell r="CG55">
            <v>0</v>
          </cell>
          <cell r="CI55">
            <v>0</v>
          </cell>
          <cell r="CK55">
            <v>0</v>
          </cell>
          <cell r="CL55">
            <v>0</v>
          </cell>
          <cell r="CM55">
            <v>0</v>
          </cell>
          <cell r="CN55">
            <v>0</v>
          </cell>
          <cell r="CO55">
            <v>0</v>
          </cell>
          <cell r="CP55">
            <v>0</v>
          </cell>
          <cell r="CQ55">
            <v>0</v>
          </cell>
          <cell r="CR55">
            <v>0</v>
          </cell>
          <cell r="CS55">
            <v>0</v>
          </cell>
          <cell r="CT55">
            <v>0</v>
          </cell>
          <cell r="CU55">
            <v>0</v>
          </cell>
          <cell r="CW55">
            <v>0</v>
          </cell>
          <cell r="CX55">
            <v>0</v>
          </cell>
          <cell r="CZ55">
            <v>0</v>
          </cell>
          <cell r="DI55">
            <v>0</v>
          </cell>
          <cell r="EK55">
            <v>0</v>
          </cell>
          <cell r="EL55">
            <v>0</v>
          </cell>
          <cell r="EM55">
            <v>0</v>
          </cell>
          <cell r="EZ55">
            <v>0</v>
          </cell>
          <cell r="FA55">
            <v>0</v>
          </cell>
          <cell r="FB55">
            <v>0</v>
          </cell>
          <cell r="FC55">
            <v>0</v>
          </cell>
        </row>
        <row r="56">
          <cell r="A56">
            <v>47</v>
          </cell>
          <cell r="D56">
            <v>0</v>
          </cell>
          <cell r="E56">
            <v>0</v>
          </cell>
          <cell r="H56">
            <v>0</v>
          </cell>
          <cell r="T56">
            <v>0</v>
          </cell>
          <cell r="U56">
            <v>0</v>
          </cell>
          <cell r="V56">
            <v>0</v>
          </cell>
          <cell r="AA56">
            <v>0</v>
          </cell>
          <cell r="AB56">
            <v>0</v>
          </cell>
          <cell r="AC56">
            <v>0</v>
          </cell>
          <cell r="AD56">
            <v>0</v>
          </cell>
          <cell r="AF56">
            <v>0</v>
          </cell>
          <cell r="AG56">
            <v>0</v>
          </cell>
          <cell r="AH56">
            <v>0</v>
          </cell>
          <cell r="AJ56">
            <v>0</v>
          </cell>
          <cell r="AL56">
            <v>0</v>
          </cell>
          <cell r="AM56">
            <v>0</v>
          </cell>
          <cell r="AN56">
            <v>0</v>
          </cell>
          <cell r="AO56">
            <v>0</v>
          </cell>
          <cell r="AP56">
            <v>0</v>
          </cell>
          <cell r="AQ56">
            <v>0</v>
          </cell>
          <cell r="BA56">
            <v>0</v>
          </cell>
          <cell r="BB56">
            <v>0</v>
          </cell>
          <cell r="BE56">
            <v>0</v>
          </cell>
          <cell r="BF56">
            <v>0</v>
          </cell>
          <cell r="BG56">
            <v>0</v>
          </cell>
          <cell r="BM56">
            <v>0</v>
          </cell>
          <cell r="BO56">
            <v>0</v>
          </cell>
          <cell r="BP56">
            <v>0</v>
          </cell>
          <cell r="BQ56">
            <v>0</v>
          </cell>
          <cell r="BR56">
            <v>0</v>
          </cell>
          <cell r="BS56">
            <v>0</v>
          </cell>
          <cell r="BV56">
            <v>0</v>
          </cell>
          <cell r="BX56">
            <v>0</v>
          </cell>
          <cell r="BZ56">
            <v>0</v>
          </cell>
          <cell r="CC56">
            <v>0</v>
          </cell>
          <cell r="CD56">
            <v>0</v>
          </cell>
          <cell r="CF56">
            <v>0</v>
          </cell>
          <cell r="CG56">
            <v>0</v>
          </cell>
          <cell r="CI56">
            <v>0</v>
          </cell>
          <cell r="CK56">
            <v>0</v>
          </cell>
          <cell r="CL56">
            <v>0</v>
          </cell>
          <cell r="CM56">
            <v>0</v>
          </cell>
          <cell r="CN56">
            <v>0</v>
          </cell>
          <cell r="CO56">
            <v>0</v>
          </cell>
          <cell r="CP56">
            <v>0</v>
          </cell>
          <cell r="CQ56">
            <v>0</v>
          </cell>
          <cell r="CR56">
            <v>0</v>
          </cell>
          <cell r="CS56">
            <v>0</v>
          </cell>
          <cell r="CT56">
            <v>0</v>
          </cell>
          <cell r="CU56">
            <v>0</v>
          </cell>
          <cell r="CW56">
            <v>0</v>
          </cell>
          <cell r="CX56">
            <v>0</v>
          </cell>
          <cell r="CZ56">
            <v>0</v>
          </cell>
          <cell r="DI56">
            <v>0</v>
          </cell>
          <cell r="EK56">
            <v>0</v>
          </cell>
          <cell r="EL56">
            <v>0</v>
          </cell>
          <cell r="EM56">
            <v>0</v>
          </cell>
          <cell r="EZ56">
            <v>0</v>
          </cell>
          <cell r="FA56">
            <v>0</v>
          </cell>
          <cell r="FB56">
            <v>0</v>
          </cell>
          <cell r="FC56">
            <v>0</v>
          </cell>
        </row>
        <row r="57">
          <cell r="A57">
            <v>48</v>
          </cell>
          <cell r="D57">
            <v>0</v>
          </cell>
          <cell r="E57">
            <v>0</v>
          </cell>
          <cell r="H57">
            <v>0</v>
          </cell>
          <cell r="T57">
            <v>0</v>
          </cell>
          <cell r="U57">
            <v>0</v>
          </cell>
          <cell r="V57">
            <v>0</v>
          </cell>
          <cell r="AA57">
            <v>0</v>
          </cell>
          <cell r="AB57">
            <v>0</v>
          </cell>
          <cell r="AC57">
            <v>0</v>
          </cell>
          <cell r="AD57">
            <v>0</v>
          </cell>
          <cell r="AF57">
            <v>0</v>
          </cell>
          <cell r="AG57">
            <v>0</v>
          </cell>
          <cell r="AH57">
            <v>0</v>
          </cell>
          <cell r="AJ57">
            <v>0</v>
          </cell>
          <cell r="AL57">
            <v>0</v>
          </cell>
          <cell r="AM57">
            <v>0</v>
          </cell>
          <cell r="AN57">
            <v>0</v>
          </cell>
          <cell r="AO57">
            <v>0</v>
          </cell>
          <cell r="AP57">
            <v>0</v>
          </cell>
          <cell r="AQ57">
            <v>0</v>
          </cell>
          <cell r="BA57">
            <v>0</v>
          </cell>
          <cell r="BB57">
            <v>0</v>
          </cell>
          <cell r="BE57">
            <v>0</v>
          </cell>
          <cell r="BF57">
            <v>0</v>
          </cell>
          <cell r="BG57">
            <v>0</v>
          </cell>
          <cell r="BM57">
            <v>0</v>
          </cell>
          <cell r="BO57">
            <v>0</v>
          </cell>
          <cell r="BP57">
            <v>0</v>
          </cell>
          <cell r="BQ57">
            <v>0</v>
          </cell>
          <cell r="BR57">
            <v>0</v>
          </cell>
          <cell r="BS57">
            <v>0</v>
          </cell>
          <cell r="BV57">
            <v>0</v>
          </cell>
          <cell r="BX57">
            <v>0</v>
          </cell>
          <cell r="BZ57">
            <v>0</v>
          </cell>
          <cell r="CC57">
            <v>0</v>
          </cell>
          <cell r="CD57">
            <v>0</v>
          </cell>
          <cell r="CF57">
            <v>0</v>
          </cell>
          <cell r="CG57">
            <v>0</v>
          </cell>
          <cell r="CI57">
            <v>0</v>
          </cell>
          <cell r="CK57">
            <v>0</v>
          </cell>
          <cell r="CL57">
            <v>0</v>
          </cell>
          <cell r="CM57">
            <v>0</v>
          </cell>
          <cell r="CN57">
            <v>0</v>
          </cell>
          <cell r="CO57">
            <v>0</v>
          </cell>
          <cell r="CP57">
            <v>0</v>
          </cell>
          <cell r="CQ57">
            <v>0</v>
          </cell>
          <cell r="CR57">
            <v>0</v>
          </cell>
          <cell r="CS57">
            <v>0</v>
          </cell>
          <cell r="CT57">
            <v>0</v>
          </cell>
          <cell r="CU57">
            <v>0</v>
          </cell>
          <cell r="CW57">
            <v>0</v>
          </cell>
          <cell r="CX57">
            <v>0</v>
          </cell>
          <cell r="CZ57">
            <v>0</v>
          </cell>
          <cell r="DI57">
            <v>0</v>
          </cell>
          <cell r="EK57">
            <v>0</v>
          </cell>
          <cell r="EL57">
            <v>0</v>
          </cell>
          <cell r="EM57">
            <v>0</v>
          </cell>
          <cell r="EZ57">
            <v>0</v>
          </cell>
          <cell r="FA57">
            <v>0</v>
          </cell>
          <cell r="FB57">
            <v>0</v>
          </cell>
          <cell r="FC57">
            <v>0</v>
          </cell>
        </row>
        <row r="58">
          <cell r="A58">
            <v>49</v>
          </cell>
          <cell r="D58">
            <v>0</v>
          </cell>
          <cell r="E58">
            <v>0</v>
          </cell>
          <cell r="H58">
            <v>0</v>
          </cell>
          <cell r="T58">
            <v>0</v>
          </cell>
          <cell r="U58">
            <v>0</v>
          </cell>
          <cell r="V58">
            <v>0</v>
          </cell>
          <cell r="AA58">
            <v>0</v>
          </cell>
          <cell r="AB58">
            <v>0</v>
          </cell>
          <cell r="AC58">
            <v>0</v>
          </cell>
          <cell r="AD58">
            <v>0</v>
          </cell>
          <cell r="AF58">
            <v>0</v>
          </cell>
          <cell r="AG58">
            <v>0</v>
          </cell>
          <cell r="AH58">
            <v>0</v>
          </cell>
          <cell r="AJ58">
            <v>0</v>
          </cell>
          <cell r="AL58">
            <v>0</v>
          </cell>
          <cell r="AM58">
            <v>0</v>
          </cell>
          <cell r="AN58">
            <v>0</v>
          </cell>
          <cell r="AO58">
            <v>0</v>
          </cell>
          <cell r="AP58">
            <v>0</v>
          </cell>
          <cell r="AQ58">
            <v>0</v>
          </cell>
          <cell r="BA58">
            <v>0</v>
          </cell>
          <cell r="BB58">
            <v>0</v>
          </cell>
          <cell r="BE58">
            <v>0</v>
          </cell>
          <cell r="BF58">
            <v>0</v>
          </cell>
          <cell r="BG58">
            <v>0</v>
          </cell>
          <cell r="BM58">
            <v>0</v>
          </cell>
          <cell r="BO58">
            <v>0</v>
          </cell>
          <cell r="BP58">
            <v>0</v>
          </cell>
          <cell r="BQ58">
            <v>0</v>
          </cell>
          <cell r="BR58">
            <v>0</v>
          </cell>
          <cell r="BS58">
            <v>0</v>
          </cell>
          <cell r="BV58">
            <v>0</v>
          </cell>
          <cell r="BX58">
            <v>0</v>
          </cell>
          <cell r="BZ58">
            <v>0</v>
          </cell>
          <cell r="CC58">
            <v>0</v>
          </cell>
          <cell r="CD58">
            <v>0</v>
          </cell>
          <cell r="CF58">
            <v>0</v>
          </cell>
          <cell r="CG58">
            <v>0</v>
          </cell>
          <cell r="CI58">
            <v>0</v>
          </cell>
          <cell r="CK58">
            <v>0</v>
          </cell>
          <cell r="CL58">
            <v>0</v>
          </cell>
          <cell r="CM58">
            <v>0</v>
          </cell>
          <cell r="CN58">
            <v>0</v>
          </cell>
          <cell r="CO58">
            <v>0</v>
          </cell>
          <cell r="CP58">
            <v>0</v>
          </cell>
          <cell r="CQ58">
            <v>0</v>
          </cell>
          <cell r="CR58">
            <v>0</v>
          </cell>
          <cell r="CS58">
            <v>0</v>
          </cell>
          <cell r="CT58">
            <v>0</v>
          </cell>
          <cell r="CU58">
            <v>0</v>
          </cell>
          <cell r="CW58">
            <v>0</v>
          </cell>
          <cell r="CX58">
            <v>0</v>
          </cell>
          <cell r="CZ58">
            <v>0</v>
          </cell>
          <cell r="DI58">
            <v>0</v>
          </cell>
          <cell r="EK58">
            <v>0</v>
          </cell>
          <cell r="EL58">
            <v>0</v>
          </cell>
          <cell r="EM58">
            <v>0</v>
          </cell>
          <cell r="EZ58">
            <v>0</v>
          </cell>
          <cell r="FA58">
            <v>0</v>
          </cell>
          <cell r="FB58">
            <v>0</v>
          </cell>
          <cell r="FC58">
            <v>0</v>
          </cell>
        </row>
        <row r="59">
          <cell r="A59">
            <v>50</v>
          </cell>
          <cell r="D59">
            <v>0</v>
          </cell>
          <cell r="E59">
            <v>0</v>
          </cell>
          <cell r="H59">
            <v>0</v>
          </cell>
          <cell r="T59">
            <v>0</v>
          </cell>
          <cell r="U59">
            <v>0</v>
          </cell>
          <cell r="V59">
            <v>0</v>
          </cell>
          <cell r="AA59">
            <v>0</v>
          </cell>
          <cell r="AB59">
            <v>0</v>
          </cell>
          <cell r="AC59">
            <v>0</v>
          </cell>
          <cell r="AD59">
            <v>0</v>
          </cell>
          <cell r="AF59">
            <v>0</v>
          </cell>
          <cell r="AG59">
            <v>0</v>
          </cell>
          <cell r="AH59">
            <v>0</v>
          </cell>
          <cell r="AJ59">
            <v>0</v>
          </cell>
          <cell r="AL59">
            <v>0</v>
          </cell>
          <cell r="AM59">
            <v>0</v>
          </cell>
          <cell r="AN59">
            <v>0</v>
          </cell>
          <cell r="AO59">
            <v>0</v>
          </cell>
          <cell r="AP59">
            <v>0</v>
          </cell>
          <cell r="AQ59">
            <v>0</v>
          </cell>
          <cell r="BA59">
            <v>0</v>
          </cell>
          <cell r="BB59">
            <v>0</v>
          </cell>
          <cell r="BE59">
            <v>0</v>
          </cell>
          <cell r="BF59">
            <v>0</v>
          </cell>
          <cell r="BG59">
            <v>0</v>
          </cell>
          <cell r="BM59">
            <v>0</v>
          </cell>
          <cell r="BO59">
            <v>0</v>
          </cell>
          <cell r="BP59">
            <v>0</v>
          </cell>
          <cell r="BQ59">
            <v>0</v>
          </cell>
          <cell r="BR59">
            <v>0</v>
          </cell>
          <cell r="BS59">
            <v>0</v>
          </cell>
          <cell r="BV59">
            <v>0</v>
          </cell>
          <cell r="BX59">
            <v>0</v>
          </cell>
          <cell r="BZ59">
            <v>0</v>
          </cell>
          <cell r="CC59">
            <v>0</v>
          </cell>
          <cell r="CD59">
            <v>0</v>
          </cell>
          <cell r="CF59">
            <v>0</v>
          </cell>
          <cell r="CG59">
            <v>0</v>
          </cell>
          <cell r="CI59">
            <v>0</v>
          </cell>
          <cell r="CK59">
            <v>0</v>
          </cell>
          <cell r="CL59">
            <v>0</v>
          </cell>
          <cell r="CM59">
            <v>0</v>
          </cell>
          <cell r="CN59">
            <v>0</v>
          </cell>
          <cell r="CO59">
            <v>0</v>
          </cell>
          <cell r="CP59">
            <v>0</v>
          </cell>
          <cell r="CQ59">
            <v>0</v>
          </cell>
          <cell r="CR59">
            <v>0</v>
          </cell>
          <cell r="CS59">
            <v>0</v>
          </cell>
          <cell r="CT59">
            <v>0</v>
          </cell>
          <cell r="CU59">
            <v>0</v>
          </cell>
          <cell r="CW59">
            <v>0</v>
          </cell>
          <cell r="CX59">
            <v>0</v>
          </cell>
          <cell r="CZ59">
            <v>0</v>
          </cell>
          <cell r="DI59">
            <v>0</v>
          </cell>
          <cell r="EK59">
            <v>0</v>
          </cell>
          <cell r="EL59">
            <v>0</v>
          </cell>
          <cell r="EM59">
            <v>0</v>
          </cell>
          <cell r="EZ59">
            <v>0</v>
          </cell>
          <cell r="FA59">
            <v>0</v>
          </cell>
          <cell r="FB59">
            <v>0</v>
          </cell>
          <cell r="FC59">
            <v>0</v>
          </cell>
        </row>
        <row r="60">
          <cell r="A60">
            <v>51</v>
          </cell>
          <cell r="D60">
            <v>0</v>
          </cell>
          <cell r="E60">
            <v>0</v>
          </cell>
          <cell r="H60">
            <v>0</v>
          </cell>
          <cell r="T60">
            <v>0</v>
          </cell>
          <cell r="U60">
            <v>0</v>
          </cell>
          <cell r="V60">
            <v>0</v>
          </cell>
          <cell r="AA60">
            <v>0</v>
          </cell>
          <cell r="AB60">
            <v>0</v>
          </cell>
          <cell r="AC60">
            <v>0</v>
          </cell>
          <cell r="AD60">
            <v>0</v>
          </cell>
          <cell r="AF60">
            <v>0</v>
          </cell>
          <cell r="AG60">
            <v>0</v>
          </cell>
          <cell r="AH60">
            <v>0</v>
          </cell>
          <cell r="AJ60">
            <v>0</v>
          </cell>
          <cell r="AL60">
            <v>0</v>
          </cell>
          <cell r="AM60">
            <v>0</v>
          </cell>
          <cell r="AN60">
            <v>0</v>
          </cell>
          <cell r="AO60">
            <v>0</v>
          </cell>
          <cell r="AP60">
            <v>0</v>
          </cell>
          <cell r="AQ60">
            <v>0</v>
          </cell>
          <cell r="BA60">
            <v>0</v>
          </cell>
          <cell r="BB60">
            <v>0</v>
          </cell>
          <cell r="BE60">
            <v>0</v>
          </cell>
          <cell r="BF60">
            <v>0</v>
          </cell>
          <cell r="BG60">
            <v>0</v>
          </cell>
          <cell r="BM60">
            <v>0</v>
          </cell>
          <cell r="BO60">
            <v>0</v>
          </cell>
          <cell r="BP60">
            <v>0</v>
          </cell>
          <cell r="BQ60">
            <v>0</v>
          </cell>
          <cell r="BR60">
            <v>0</v>
          </cell>
          <cell r="BS60">
            <v>0</v>
          </cell>
          <cell r="BV60">
            <v>0</v>
          </cell>
          <cell r="BX60">
            <v>0</v>
          </cell>
          <cell r="BZ60">
            <v>0</v>
          </cell>
          <cell r="CC60">
            <v>0</v>
          </cell>
          <cell r="CD60">
            <v>0</v>
          </cell>
          <cell r="CF60">
            <v>0</v>
          </cell>
          <cell r="CG60">
            <v>0</v>
          </cell>
          <cell r="CI60">
            <v>0</v>
          </cell>
          <cell r="CK60">
            <v>0</v>
          </cell>
          <cell r="CL60">
            <v>0</v>
          </cell>
          <cell r="CM60">
            <v>0</v>
          </cell>
          <cell r="CN60">
            <v>0</v>
          </cell>
          <cell r="CO60">
            <v>0</v>
          </cell>
          <cell r="CP60">
            <v>0</v>
          </cell>
          <cell r="CQ60">
            <v>0</v>
          </cell>
          <cell r="CR60">
            <v>0</v>
          </cell>
          <cell r="CS60">
            <v>0</v>
          </cell>
          <cell r="CT60">
            <v>0</v>
          </cell>
          <cell r="CU60">
            <v>0</v>
          </cell>
          <cell r="CW60">
            <v>0</v>
          </cell>
          <cell r="CX60">
            <v>0</v>
          </cell>
          <cell r="CZ60">
            <v>0</v>
          </cell>
          <cell r="DI60">
            <v>0</v>
          </cell>
          <cell r="EK60">
            <v>0</v>
          </cell>
          <cell r="EL60">
            <v>0</v>
          </cell>
          <cell r="EM60">
            <v>0</v>
          </cell>
          <cell r="EZ60">
            <v>0</v>
          </cell>
          <cell r="FA60">
            <v>0</v>
          </cell>
          <cell r="FB60">
            <v>0</v>
          </cell>
          <cell r="FC60">
            <v>0</v>
          </cell>
        </row>
        <row r="61">
          <cell r="A61">
            <v>52</v>
          </cell>
          <cell r="D61">
            <v>0</v>
          </cell>
          <cell r="E61">
            <v>0</v>
          </cell>
          <cell r="H61">
            <v>0</v>
          </cell>
          <cell r="T61">
            <v>0</v>
          </cell>
          <cell r="U61">
            <v>0</v>
          </cell>
          <cell r="V61">
            <v>0</v>
          </cell>
          <cell r="AA61">
            <v>0</v>
          </cell>
          <cell r="AB61">
            <v>0</v>
          </cell>
          <cell r="AC61">
            <v>0</v>
          </cell>
          <cell r="AD61">
            <v>0</v>
          </cell>
          <cell r="AF61">
            <v>0</v>
          </cell>
          <cell r="AG61">
            <v>0</v>
          </cell>
          <cell r="AH61">
            <v>0</v>
          </cell>
          <cell r="AJ61">
            <v>0</v>
          </cell>
          <cell r="AL61">
            <v>0</v>
          </cell>
          <cell r="AM61">
            <v>0</v>
          </cell>
          <cell r="AN61">
            <v>0</v>
          </cell>
          <cell r="AO61">
            <v>0</v>
          </cell>
          <cell r="AP61">
            <v>0</v>
          </cell>
          <cell r="AQ61">
            <v>0</v>
          </cell>
          <cell r="BA61">
            <v>0</v>
          </cell>
          <cell r="BB61">
            <v>0</v>
          </cell>
          <cell r="BE61">
            <v>0</v>
          </cell>
          <cell r="BF61">
            <v>0</v>
          </cell>
          <cell r="BG61">
            <v>0</v>
          </cell>
          <cell r="BM61">
            <v>0</v>
          </cell>
          <cell r="BO61">
            <v>0</v>
          </cell>
          <cell r="BP61">
            <v>0</v>
          </cell>
          <cell r="BQ61">
            <v>0</v>
          </cell>
          <cell r="BR61">
            <v>0</v>
          </cell>
          <cell r="BS61">
            <v>0</v>
          </cell>
          <cell r="BV61">
            <v>0</v>
          </cell>
          <cell r="BX61">
            <v>0</v>
          </cell>
          <cell r="BZ61">
            <v>0</v>
          </cell>
          <cell r="CC61">
            <v>0</v>
          </cell>
          <cell r="CD61">
            <v>0</v>
          </cell>
          <cell r="CF61">
            <v>0</v>
          </cell>
          <cell r="CG61">
            <v>0</v>
          </cell>
          <cell r="CI61">
            <v>0</v>
          </cell>
          <cell r="CK61">
            <v>0</v>
          </cell>
          <cell r="CL61">
            <v>0</v>
          </cell>
          <cell r="CM61">
            <v>0</v>
          </cell>
          <cell r="CN61">
            <v>0</v>
          </cell>
          <cell r="CO61">
            <v>0</v>
          </cell>
          <cell r="CP61">
            <v>0</v>
          </cell>
          <cell r="CQ61">
            <v>0</v>
          </cell>
          <cell r="CR61">
            <v>0</v>
          </cell>
          <cell r="CS61">
            <v>0</v>
          </cell>
          <cell r="CT61">
            <v>0</v>
          </cell>
          <cell r="CU61">
            <v>0</v>
          </cell>
          <cell r="CW61">
            <v>0</v>
          </cell>
          <cell r="CX61">
            <v>0</v>
          </cell>
          <cell r="CZ61">
            <v>0</v>
          </cell>
          <cell r="DI61">
            <v>0</v>
          </cell>
          <cell r="EK61">
            <v>0</v>
          </cell>
          <cell r="EL61">
            <v>0</v>
          </cell>
          <cell r="EM61">
            <v>0</v>
          </cell>
          <cell r="EZ61">
            <v>0</v>
          </cell>
          <cell r="FA61">
            <v>0</v>
          </cell>
          <cell r="FB61">
            <v>0</v>
          </cell>
          <cell r="FC61">
            <v>0</v>
          </cell>
        </row>
        <row r="62">
          <cell r="A62">
            <v>53</v>
          </cell>
          <cell r="D62">
            <v>0</v>
          </cell>
          <cell r="E62">
            <v>0</v>
          </cell>
          <cell r="H62">
            <v>0</v>
          </cell>
          <cell r="T62">
            <v>0</v>
          </cell>
          <cell r="U62">
            <v>0</v>
          </cell>
          <cell r="V62">
            <v>0</v>
          </cell>
          <cell r="AA62">
            <v>0</v>
          </cell>
          <cell r="AB62">
            <v>0</v>
          </cell>
          <cell r="AC62">
            <v>0</v>
          </cell>
          <cell r="AD62">
            <v>0</v>
          </cell>
          <cell r="AF62">
            <v>0</v>
          </cell>
          <cell r="AG62">
            <v>0</v>
          </cell>
          <cell r="AH62">
            <v>0</v>
          </cell>
          <cell r="AJ62">
            <v>0</v>
          </cell>
          <cell r="AL62">
            <v>0</v>
          </cell>
          <cell r="AM62">
            <v>0</v>
          </cell>
          <cell r="AN62">
            <v>0</v>
          </cell>
          <cell r="AO62">
            <v>0</v>
          </cell>
          <cell r="AP62">
            <v>0</v>
          </cell>
          <cell r="AQ62">
            <v>0</v>
          </cell>
          <cell r="BA62">
            <v>0</v>
          </cell>
          <cell r="BB62">
            <v>0</v>
          </cell>
          <cell r="BE62">
            <v>0</v>
          </cell>
          <cell r="BF62">
            <v>0</v>
          </cell>
          <cell r="BG62">
            <v>0</v>
          </cell>
          <cell r="BM62">
            <v>0</v>
          </cell>
          <cell r="BO62">
            <v>0</v>
          </cell>
          <cell r="BP62">
            <v>0</v>
          </cell>
          <cell r="BQ62">
            <v>0</v>
          </cell>
          <cell r="BR62">
            <v>0</v>
          </cell>
          <cell r="BS62">
            <v>0</v>
          </cell>
          <cell r="BV62">
            <v>0</v>
          </cell>
          <cell r="BX62">
            <v>0</v>
          </cell>
          <cell r="BZ62">
            <v>0</v>
          </cell>
          <cell r="CC62">
            <v>0</v>
          </cell>
          <cell r="CD62">
            <v>0</v>
          </cell>
          <cell r="CF62">
            <v>0</v>
          </cell>
          <cell r="CG62">
            <v>0</v>
          </cell>
          <cell r="CI62">
            <v>0</v>
          </cell>
          <cell r="CK62">
            <v>0</v>
          </cell>
          <cell r="CL62">
            <v>0</v>
          </cell>
          <cell r="CM62">
            <v>0</v>
          </cell>
          <cell r="CN62">
            <v>0</v>
          </cell>
          <cell r="CO62">
            <v>0</v>
          </cell>
          <cell r="CP62">
            <v>0</v>
          </cell>
          <cell r="CQ62">
            <v>0</v>
          </cell>
          <cell r="CR62">
            <v>0</v>
          </cell>
          <cell r="CS62">
            <v>0</v>
          </cell>
          <cell r="CT62">
            <v>0</v>
          </cell>
          <cell r="CU62">
            <v>0</v>
          </cell>
          <cell r="CW62">
            <v>0</v>
          </cell>
          <cell r="CX62">
            <v>0</v>
          </cell>
          <cell r="CZ62">
            <v>0</v>
          </cell>
          <cell r="DI62">
            <v>0</v>
          </cell>
          <cell r="EK62">
            <v>0</v>
          </cell>
          <cell r="EL62">
            <v>0</v>
          </cell>
          <cell r="EM62">
            <v>0</v>
          </cell>
          <cell r="EZ62">
            <v>0</v>
          </cell>
          <cell r="FA62">
            <v>0</v>
          </cell>
          <cell r="FB62">
            <v>0</v>
          </cell>
          <cell r="FC62">
            <v>0</v>
          </cell>
        </row>
        <row r="63">
          <cell r="A63">
            <v>54</v>
          </cell>
          <cell r="D63">
            <v>0</v>
          </cell>
          <cell r="E63">
            <v>0</v>
          </cell>
          <cell r="H63">
            <v>0</v>
          </cell>
          <cell r="T63">
            <v>0</v>
          </cell>
          <cell r="U63">
            <v>0</v>
          </cell>
          <cell r="V63">
            <v>0</v>
          </cell>
          <cell r="AA63">
            <v>0</v>
          </cell>
          <cell r="AB63">
            <v>0</v>
          </cell>
          <cell r="AC63">
            <v>0</v>
          </cell>
          <cell r="AD63">
            <v>0</v>
          </cell>
          <cell r="AF63">
            <v>0</v>
          </cell>
          <cell r="AG63">
            <v>0</v>
          </cell>
          <cell r="AH63">
            <v>0</v>
          </cell>
          <cell r="AJ63">
            <v>0</v>
          </cell>
          <cell r="AL63">
            <v>0</v>
          </cell>
          <cell r="AM63">
            <v>0</v>
          </cell>
          <cell r="AN63">
            <v>0</v>
          </cell>
          <cell r="AO63">
            <v>0</v>
          </cell>
          <cell r="AP63">
            <v>0</v>
          </cell>
          <cell r="AQ63">
            <v>0</v>
          </cell>
          <cell r="BA63">
            <v>0</v>
          </cell>
          <cell r="BB63">
            <v>0</v>
          </cell>
          <cell r="BE63">
            <v>0</v>
          </cell>
          <cell r="BF63">
            <v>0</v>
          </cell>
          <cell r="BG63">
            <v>0</v>
          </cell>
          <cell r="BM63">
            <v>0</v>
          </cell>
          <cell r="BO63">
            <v>0</v>
          </cell>
          <cell r="BP63">
            <v>0</v>
          </cell>
          <cell r="BQ63">
            <v>0</v>
          </cell>
          <cell r="BR63">
            <v>0</v>
          </cell>
          <cell r="BS63">
            <v>0</v>
          </cell>
          <cell r="BV63">
            <v>0</v>
          </cell>
          <cell r="BX63">
            <v>0</v>
          </cell>
          <cell r="BZ63">
            <v>0</v>
          </cell>
          <cell r="CC63">
            <v>0</v>
          </cell>
          <cell r="CD63">
            <v>0</v>
          </cell>
          <cell r="CF63">
            <v>0</v>
          </cell>
          <cell r="CG63">
            <v>0</v>
          </cell>
          <cell r="CI63">
            <v>0</v>
          </cell>
          <cell r="CK63">
            <v>0</v>
          </cell>
          <cell r="CL63">
            <v>0</v>
          </cell>
          <cell r="CM63">
            <v>0</v>
          </cell>
          <cell r="CN63">
            <v>0</v>
          </cell>
          <cell r="CO63">
            <v>0</v>
          </cell>
          <cell r="CP63">
            <v>0</v>
          </cell>
          <cell r="CQ63">
            <v>0</v>
          </cell>
          <cell r="CR63">
            <v>0</v>
          </cell>
          <cell r="CS63">
            <v>0</v>
          </cell>
          <cell r="CT63">
            <v>0</v>
          </cell>
          <cell r="CU63">
            <v>0</v>
          </cell>
          <cell r="CW63">
            <v>0</v>
          </cell>
          <cell r="CX63">
            <v>0</v>
          </cell>
          <cell r="CZ63">
            <v>0</v>
          </cell>
          <cell r="DI63">
            <v>0</v>
          </cell>
          <cell r="EK63">
            <v>0</v>
          </cell>
          <cell r="EL63">
            <v>0</v>
          </cell>
          <cell r="EM63">
            <v>0</v>
          </cell>
          <cell r="EZ63">
            <v>0</v>
          </cell>
          <cell r="FA63">
            <v>0</v>
          </cell>
          <cell r="FB63">
            <v>0</v>
          </cell>
          <cell r="FC63">
            <v>0</v>
          </cell>
        </row>
        <row r="64">
          <cell r="A64">
            <v>55</v>
          </cell>
          <cell r="D64">
            <v>0</v>
          </cell>
          <cell r="E64">
            <v>0</v>
          </cell>
          <cell r="H64">
            <v>0</v>
          </cell>
          <cell r="T64">
            <v>0</v>
          </cell>
          <cell r="U64">
            <v>0</v>
          </cell>
          <cell r="V64">
            <v>0</v>
          </cell>
          <cell r="AA64">
            <v>0</v>
          </cell>
          <cell r="AB64">
            <v>0</v>
          </cell>
          <cell r="AC64">
            <v>0</v>
          </cell>
          <cell r="AD64">
            <v>0</v>
          </cell>
          <cell r="AF64">
            <v>0</v>
          </cell>
          <cell r="AG64">
            <v>0</v>
          </cell>
          <cell r="AH64">
            <v>0</v>
          </cell>
          <cell r="AJ64">
            <v>0</v>
          </cell>
          <cell r="AL64">
            <v>0</v>
          </cell>
          <cell r="AM64">
            <v>0</v>
          </cell>
          <cell r="AN64">
            <v>0</v>
          </cell>
          <cell r="AO64">
            <v>0</v>
          </cell>
          <cell r="AP64">
            <v>0</v>
          </cell>
          <cell r="AQ64">
            <v>0</v>
          </cell>
          <cell r="BA64">
            <v>0</v>
          </cell>
          <cell r="BB64">
            <v>0</v>
          </cell>
          <cell r="BE64">
            <v>0</v>
          </cell>
          <cell r="BF64">
            <v>0</v>
          </cell>
          <cell r="BG64">
            <v>0</v>
          </cell>
          <cell r="BM64">
            <v>0</v>
          </cell>
          <cell r="BO64">
            <v>0</v>
          </cell>
          <cell r="BP64">
            <v>0</v>
          </cell>
          <cell r="BQ64">
            <v>0</v>
          </cell>
          <cell r="BR64">
            <v>0</v>
          </cell>
          <cell r="BS64">
            <v>0</v>
          </cell>
          <cell r="BV64">
            <v>0</v>
          </cell>
          <cell r="BX64">
            <v>0</v>
          </cell>
          <cell r="BZ64">
            <v>0</v>
          </cell>
          <cell r="CC64">
            <v>0</v>
          </cell>
          <cell r="CD64">
            <v>0</v>
          </cell>
          <cell r="CF64">
            <v>0</v>
          </cell>
          <cell r="CG64">
            <v>0</v>
          </cell>
          <cell r="CI64">
            <v>0</v>
          </cell>
          <cell r="CK64">
            <v>0</v>
          </cell>
          <cell r="CL64">
            <v>0</v>
          </cell>
          <cell r="CM64">
            <v>0</v>
          </cell>
          <cell r="CN64">
            <v>0</v>
          </cell>
          <cell r="CO64">
            <v>0</v>
          </cell>
          <cell r="CP64">
            <v>0</v>
          </cell>
          <cell r="CQ64">
            <v>0</v>
          </cell>
          <cell r="CR64">
            <v>0</v>
          </cell>
          <cell r="CS64">
            <v>0</v>
          </cell>
          <cell r="CT64">
            <v>0</v>
          </cell>
          <cell r="CU64">
            <v>0</v>
          </cell>
          <cell r="CW64">
            <v>0</v>
          </cell>
          <cell r="CX64">
            <v>0</v>
          </cell>
          <cell r="CZ64">
            <v>0</v>
          </cell>
          <cell r="DI64">
            <v>0</v>
          </cell>
          <cell r="EK64">
            <v>0</v>
          </cell>
          <cell r="EL64">
            <v>0</v>
          </cell>
          <cell r="EM64">
            <v>0</v>
          </cell>
          <cell r="EZ64">
            <v>0</v>
          </cell>
          <cell r="FA64">
            <v>0</v>
          </cell>
          <cell r="FB64">
            <v>0</v>
          </cell>
          <cell r="FC64">
            <v>0</v>
          </cell>
        </row>
        <row r="65">
          <cell r="A65">
            <v>56</v>
          </cell>
          <cell r="D65">
            <v>0</v>
          </cell>
          <cell r="E65">
            <v>0</v>
          </cell>
          <cell r="H65">
            <v>0</v>
          </cell>
          <cell r="T65">
            <v>0</v>
          </cell>
          <cell r="U65">
            <v>0</v>
          </cell>
          <cell r="V65">
            <v>0</v>
          </cell>
          <cell r="AA65">
            <v>0</v>
          </cell>
          <cell r="AB65">
            <v>0</v>
          </cell>
          <cell r="AC65">
            <v>0</v>
          </cell>
          <cell r="AD65">
            <v>0</v>
          </cell>
          <cell r="AF65">
            <v>0</v>
          </cell>
          <cell r="AG65">
            <v>0</v>
          </cell>
          <cell r="AH65">
            <v>0</v>
          </cell>
          <cell r="AJ65">
            <v>0</v>
          </cell>
          <cell r="AL65">
            <v>0</v>
          </cell>
          <cell r="AM65">
            <v>0</v>
          </cell>
          <cell r="AN65">
            <v>0</v>
          </cell>
          <cell r="AO65">
            <v>0</v>
          </cell>
          <cell r="AP65">
            <v>0</v>
          </cell>
          <cell r="AQ65">
            <v>0</v>
          </cell>
          <cell r="BA65">
            <v>0</v>
          </cell>
          <cell r="BB65">
            <v>0</v>
          </cell>
          <cell r="BE65">
            <v>0</v>
          </cell>
          <cell r="BF65">
            <v>0</v>
          </cell>
          <cell r="BG65">
            <v>0</v>
          </cell>
          <cell r="BM65">
            <v>0</v>
          </cell>
          <cell r="BO65">
            <v>0</v>
          </cell>
          <cell r="BP65">
            <v>0</v>
          </cell>
          <cell r="BQ65">
            <v>0</v>
          </cell>
          <cell r="BR65">
            <v>0</v>
          </cell>
          <cell r="BS65">
            <v>0</v>
          </cell>
          <cell r="BV65">
            <v>0</v>
          </cell>
          <cell r="BX65">
            <v>0</v>
          </cell>
          <cell r="BZ65">
            <v>0</v>
          </cell>
          <cell r="CC65">
            <v>0</v>
          </cell>
          <cell r="CD65">
            <v>0</v>
          </cell>
          <cell r="CF65">
            <v>0</v>
          </cell>
          <cell r="CG65">
            <v>0</v>
          </cell>
          <cell r="CI65">
            <v>0</v>
          </cell>
          <cell r="CK65">
            <v>0</v>
          </cell>
          <cell r="CL65">
            <v>0</v>
          </cell>
          <cell r="CM65">
            <v>0</v>
          </cell>
          <cell r="CN65">
            <v>0</v>
          </cell>
          <cell r="CO65">
            <v>0</v>
          </cell>
          <cell r="CP65">
            <v>0</v>
          </cell>
          <cell r="CQ65">
            <v>0</v>
          </cell>
          <cell r="CR65">
            <v>0</v>
          </cell>
          <cell r="CS65">
            <v>0</v>
          </cell>
          <cell r="CT65">
            <v>0</v>
          </cell>
          <cell r="CU65">
            <v>0</v>
          </cell>
          <cell r="CW65">
            <v>0</v>
          </cell>
          <cell r="CX65">
            <v>0</v>
          </cell>
          <cell r="CZ65">
            <v>0</v>
          </cell>
          <cell r="DI65">
            <v>0</v>
          </cell>
          <cell r="EK65">
            <v>0</v>
          </cell>
          <cell r="EL65">
            <v>0</v>
          </cell>
          <cell r="EM65">
            <v>0</v>
          </cell>
          <cell r="EZ65">
            <v>0</v>
          </cell>
          <cell r="FA65">
            <v>0</v>
          </cell>
          <cell r="FB65">
            <v>0</v>
          </cell>
          <cell r="FC65">
            <v>0</v>
          </cell>
        </row>
        <row r="66">
          <cell r="A66">
            <v>57</v>
          </cell>
          <cell r="D66">
            <v>0</v>
          </cell>
          <cell r="E66">
            <v>0</v>
          </cell>
          <cell r="H66">
            <v>0</v>
          </cell>
          <cell r="T66">
            <v>0</v>
          </cell>
          <cell r="U66">
            <v>0</v>
          </cell>
          <cell r="V66">
            <v>0</v>
          </cell>
          <cell r="AA66">
            <v>0</v>
          </cell>
          <cell r="AB66">
            <v>0</v>
          </cell>
          <cell r="AC66">
            <v>0</v>
          </cell>
          <cell r="AD66">
            <v>0</v>
          </cell>
          <cell r="AF66">
            <v>0</v>
          </cell>
          <cell r="AG66">
            <v>0</v>
          </cell>
          <cell r="AH66">
            <v>0</v>
          </cell>
          <cell r="AJ66">
            <v>0</v>
          </cell>
          <cell r="AL66">
            <v>0</v>
          </cell>
          <cell r="AM66">
            <v>0</v>
          </cell>
          <cell r="AN66">
            <v>0</v>
          </cell>
          <cell r="AO66">
            <v>0</v>
          </cell>
          <cell r="AP66">
            <v>0</v>
          </cell>
          <cell r="AQ66">
            <v>0</v>
          </cell>
          <cell r="BA66">
            <v>0</v>
          </cell>
          <cell r="BB66">
            <v>0</v>
          </cell>
          <cell r="BE66">
            <v>0</v>
          </cell>
          <cell r="BF66">
            <v>0</v>
          </cell>
          <cell r="BG66">
            <v>0</v>
          </cell>
          <cell r="BM66">
            <v>0</v>
          </cell>
          <cell r="BO66">
            <v>0</v>
          </cell>
          <cell r="BP66">
            <v>0</v>
          </cell>
          <cell r="BQ66">
            <v>0</v>
          </cell>
          <cell r="BR66">
            <v>0</v>
          </cell>
          <cell r="BS66">
            <v>0</v>
          </cell>
          <cell r="BV66">
            <v>0</v>
          </cell>
          <cell r="BX66">
            <v>0</v>
          </cell>
          <cell r="BZ66">
            <v>0</v>
          </cell>
          <cell r="CC66">
            <v>0</v>
          </cell>
          <cell r="CD66">
            <v>0</v>
          </cell>
          <cell r="CF66">
            <v>0</v>
          </cell>
          <cell r="CG66">
            <v>0</v>
          </cell>
          <cell r="CI66">
            <v>0</v>
          </cell>
          <cell r="CK66">
            <v>0</v>
          </cell>
          <cell r="CL66">
            <v>0</v>
          </cell>
          <cell r="CM66">
            <v>0</v>
          </cell>
          <cell r="CN66">
            <v>0</v>
          </cell>
          <cell r="CO66">
            <v>0</v>
          </cell>
          <cell r="CP66">
            <v>0</v>
          </cell>
          <cell r="CQ66">
            <v>0</v>
          </cell>
          <cell r="CR66">
            <v>0</v>
          </cell>
          <cell r="CS66">
            <v>0</v>
          </cell>
          <cell r="CT66">
            <v>0</v>
          </cell>
          <cell r="CU66">
            <v>0</v>
          </cell>
          <cell r="CW66">
            <v>0</v>
          </cell>
          <cell r="CX66">
            <v>0</v>
          </cell>
          <cell r="CZ66">
            <v>0</v>
          </cell>
          <cell r="DI66">
            <v>0</v>
          </cell>
          <cell r="EK66">
            <v>0</v>
          </cell>
          <cell r="EL66">
            <v>0</v>
          </cell>
          <cell r="EM66">
            <v>0</v>
          </cell>
          <cell r="EZ66">
            <v>0</v>
          </cell>
          <cell r="FA66">
            <v>0</v>
          </cell>
          <cell r="FB66">
            <v>0</v>
          </cell>
          <cell r="FC66">
            <v>0</v>
          </cell>
        </row>
        <row r="67">
          <cell r="A67">
            <v>58</v>
          </cell>
          <cell r="D67">
            <v>0</v>
          </cell>
          <cell r="E67">
            <v>0</v>
          </cell>
          <cell r="H67">
            <v>0</v>
          </cell>
          <cell r="T67">
            <v>0</v>
          </cell>
          <cell r="U67">
            <v>0</v>
          </cell>
          <cell r="V67">
            <v>0</v>
          </cell>
          <cell r="AA67">
            <v>0</v>
          </cell>
          <cell r="AB67">
            <v>0</v>
          </cell>
          <cell r="AC67">
            <v>0</v>
          </cell>
          <cell r="AD67">
            <v>0</v>
          </cell>
          <cell r="AF67">
            <v>0</v>
          </cell>
          <cell r="AG67">
            <v>0</v>
          </cell>
          <cell r="AH67">
            <v>0</v>
          </cell>
          <cell r="AJ67">
            <v>0</v>
          </cell>
          <cell r="AL67">
            <v>0</v>
          </cell>
          <cell r="AM67">
            <v>0</v>
          </cell>
          <cell r="AN67">
            <v>0</v>
          </cell>
          <cell r="AO67">
            <v>0</v>
          </cell>
          <cell r="AP67">
            <v>0</v>
          </cell>
          <cell r="AQ67">
            <v>0</v>
          </cell>
          <cell r="BA67">
            <v>0</v>
          </cell>
          <cell r="BB67">
            <v>0</v>
          </cell>
          <cell r="BE67">
            <v>0</v>
          </cell>
          <cell r="BF67">
            <v>0</v>
          </cell>
          <cell r="BG67">
            <v>0</v>
          </cell>
          <cell r="BM67">
            <v>0</v>
          </cell>
          <cell r="BO67">
            <v>0</v>
          </cell>
          <cell r="BP67">
            <v>0</v>
          </cell>
          <cell r="BQ67">
            <v>0</v>
          </cell>
          <cell r="BR67">
            <v>0</v>
          </cell>
          <cell r="BS67">
            <v>0</v>
          </cell>
          <cell r="BV67">
            <v>0</v>
          </cell>
          <cell r="BX67">
            <v>0</v>
          </cell>
          <cell r="BZ67">
            <v>0</v>
          </cell>
          <cell r="CC67">
            <v>0</v>
          </cell>
          <cell r="CD67">
            <v>0</v>
          </cell>
          <cell r="CF67">
            <v>0</v>
          </cell>
          <cell r="CG67">
            <v>0</v>
          </cell>
          <cell r="CI67">
            <v>0</v>
          </cell>
          <cell r="CK67">
            <v>0</v>
          </cell>
          <cell r="CL67">
            <v>0</v>
          </cell>
          <cell r="CM67">
            <v>0</v>
          </cell>
          <cell r="CN67">
            <v>0</v>
          </cell>
          <cell r="CO67">
            <v>0</v>
          </cell>
          <cell r="CP67">
            <v>0</v>
          </cell>
          <cell r="CQ67">
            <v>0</v>
          </cell>
          <cell r="CR67">
            <v>0</v>
          </cell>
          <cell r="CS67">
            <v>0</v>
          </cell>
          <cell r="CT67">
            <v>0</v>
          </cell>
          <cell r="CU67">
            <v>0</v>
          </cell>
          <cell r="CW67">
            <v>0</v>
          </cell>
          <cell r="CX67">
            <v>0</v>
          </cell>
          <cell r="CZ67">
            <v>0</v>
          </cell>
          <cell r="DI67">
            <v>0</v>
          </cell>
          <cell r="EK67">
            <v>0</v>
          </cell>
          <cell r="EL67">
            <v>0</v>
          </cell>
          <cell r="EM67">
            <v>0</v>
          </cell>
          <cell r="EZ67">
            <v>0</v>
          </cell>
          <cell r="FA67">
            <v>0</v>
          </cell>
          <cell r="FB67">
            <v>0</v>
          </cell>
          <cell r="FC67">
            <v>0</v>
          </cell>
        </row>
        <row r="68">
          <cell r="A68">
            <v>59</v>
          </cell>
          <cell r="D68">
            <v>0</v>
          </cell>
          <cell r="E68">
            <v>0</v>
          </cell>
          <cell r="H68">
            <v>0</v>
          </cell>
          <cell r="T68">
            <v>0</v>
          </cell>
          <cell r="U68">
            <v>0</v>
          </cell>
          <cell r="V68">
            <v>0</v>
          </cell>
          <cell r="AA68">
            <v>0</v>
          </cell>
          <cell r="AB68">
            <v>0</v>
          </cell>
          <cell r="AC68">
            <v>0</v>
          </cell>
          <cell r="AD68">
            <v>0</v>
          </cell>
          <cell r="AF68">
            <v>0</v>
          </cell>
          <cell r="AG68">
            <v>0</v>
          </cell>
          <cell r="AH68">
            <v>0</v>
          </cell>
          <cell r="AJ68">
            <v>0</v>
          </cell>
          <cell r="AL68">
            <v>0</v>
          </cell>
          <cell r="AM68">
            <v>0</v>
          </cell>
          <cell r="AN68">
            <v>0</v>
          </cell>
          <cell r="AO68">
            <v>0</v>
          </cell>
          <cell r="AP68">
            <v>0</v>
          </cell>
          <cell r="AQ68">
            <v>0</v>
          </cell>
          <cell r="BA68">
            <v>0</v>
          </cell>
          <cell r="BB68">
            <v>0</v>
          </cell>
          <cell r="BE68">
            <v>0</v>
          </cell>
          <cell r="BF68">
            <v>0</v>
          </cell>
          <cell r="BG68">
            <v>0</v>
          </cell>
          <cell r="BM68">
            <v>0</v>
          </cell>
          <cell r="BO68">
            <v>0</v>
          </cell>
          <cell r="BP68">
            <v>0</v>
          </cell>
          <cell r="BQ68">
            <v>0</v>
          </cell>
          <cell r="BR68">
            <v>0</v>
          </cell>
          <cell r="BS68">
            <v>0</v>
          </cell>
          <cell r="BV68">
            <v>0</v>
          </cell>
          <cell r="BX68">
            <v>0</v>
          </cell>
          <cell r="BZ68">
            <v>0</v>
          </cell>
          <cell r="CC68">
            <v>0</v>
          </cell>
          <cell r="CD68">
            <v>0</v>
          </cell>
          <cell r="CF68">
            <v>0</v>
          </cell>
          <cell r="CG68">
            <v>0</v>
          </cell>
          <cell r="CI68">
            <v>0</v>
          </cell>
          <cell r="CK68">
            <v>0</v>
          </cell>
          <cell r="CL68">
            <v>0</v>
          </cell>
          <cell r="CM68">
            <v>0</v>
          </cell>
          <cell r="CN68">
            <v>0</v>
          </cell>
          <cell r="CO68">
            <v>0</v>
          </cell>
          <cell r="CP68">
            <v>0</v>
          </cell>
          <cell r="CQ68">
            <v>0</v>
          </cell>
          <cell r="CR68">
            <v>0</v>
          </cell>
          <cell r="CS68">
            <v>0</v>
          </cell>
          <cell r="CT68">
            <v>0</v>
          </cell>
          <cell r="CU68">
            <v>0</v>
          </cell>
          <cell r="CW68">
            <v>0</v>
          </cell>
          <cell r="CX68">
            <v>0</v>
          </cell>
          <cell r="CZ68">
            <v>0</v>
          </cell>
          <cell r="DI68">
            <v>0</v>
          </cell>
          <cell r="EK68">
            <v>0</v>
          </cell>
          <cell r="EL68">
            <v>0</v>
          </cell>
          <cell r="EM68">
            <v>0</v>
          </cell>
          <cell r="EZ68">
            <v>0</v>
          </cell>
          <cell r="FA68">
            <v>0</v>
          </cell>
          <cell r="FB68">
            <v>0</v>
          </cell>
          <cell r="FC68">
            <v>0</v>
          </cell>
        </row>
        <row r="69">
          <cell r="A69">
            <v>60</v>
          </cell>
          <cell r="D69">
            <v>0</v>
          </cell>
          <cell r="E69">
            <v>0</v>
          </cell>
          <cell r="H69">
            <v>0</v>
          </cell>
          <cell r="T69">
            <v>0</v>
          </cell>
          <cell r="U69">
            <v>0</v>
          </cell>
          <cell r="V69">
            <v>0</v>
          </cell>
          <cell r="AA69">
            <v>0</v>
          </cell>
          <cell r="AB69">
            <v>0</v>
          </cell>
          <cell r="AC69">
            <v>0</v>
          </cell>
          <cell r="AD69">
            <v>0</v>
          </cell>
          <cell r="AF69">
            <v>0</v>
          </cell>
          <cell r="AG69">
            <v>0</v>
          </cell>
          <cell r="AH69">
            <v>0</v>
          </cell>
          <cell r="AJ69">
            <v>0</v>
          </cell>
          <cell r="AL69">
            <v>0</v>
          </cell>
          <cell r="AM69">
            <v>0</v>
          </cell>
          <cell r="AN69">
            <v>0</v>
          </cell>
          <cell r="AO69">
            <v>0</v>
          </cell>
          <cell r="AP69">
            <v>0</v>
          </cell>
          <cell r="AQ69">
            <v>0</v>
          </cell>
          <cell r="BA69">
            <v>0</v>
          </cell>
          <cell r="BB69">
            <v>0</v>
          </cell>
          <cell r="BE69">
            <v>0</v>
          </cell>
          <cell r="BF69">
            <v>0</v>
          </cell>
          <cell r="BG69">
            <v>0</v>
          </cell>
          <cell r="BM69">
            <v>0</v>
          </cell>
          <cell r="BO69">
            <v>0</v>
          </cell>
          <cell r="BP69">
            <v>0</v>
          </cell>
          <cell r="BQ69">
            <v>0</v>
          </cell>
          <cell r="BR69">
            <v>0</v>
          </cell>
          <cell r="BS69">
            <v>0</v>
          </cell>
          <cell r="BV69">
            <v>0</v>
          </cell>
          <cell r="BX69">
            <v>0</v>
          </cell>
          <cell r="BZ69">
            <v>0</v>
          </cell>
          <cell r="CC69">
            <v>0</v>
          </cell>
          <cell r="CD69">
            <v>0</v>
          </cell>
          <cell r="CF69">
            <v>0</v>
          </cell>
          <cell r="CG69">
            <v>0</v>
          </cell>
          <cell r="CI69">
            <v>0</v>
          </cell>
          <cell r="CK69">
            <v>0</v>
          </cell>
          <cell r="CL69">
            <v>0</v>
          </cell>
          <cell r="CM69">
            <v>0</v>
          </cell>
          <cell r="CN69">
            <v>0</v>
          </cell>
          <cell r="CO69">
            <v>0</v>
          </cell>
          <cell r="CP69">
            <v>0</v>
          </cell>
          <cell r="CQ69">
            <v>0</v>
          </cell>
          <cell r="CR69">
            <v>0</v>
          </cell>
          <cell r="CS69">
            <v>0</v>
          </cell>
          <cell r="CT69">
            <v>0</v>
          </cell>
          <cell r="CU69">
            <v>0</v>
          </cell>
          <cell r="CW69">
            <v>0</v>
          </cell>
          <cell r="CX69">
            <v>0</v>
          </cell>
          <cell r="CZ69">
            <v>0</v>
          </cell>
          <cell r="DI69">
            <v>0</v>
          </cell>
          <cell r="EK69">
            <v>0</v>
          </cell>
          <cell r="EL69">
            <v>0</v>
          </cell>
          <cell r="EM69">
            <v>0</v>
          </cell>
          <cell r="EZ69">
            <v>0</v>
          </cell>
          <cell r="FA69">
            <v>0</v>
          </cell>
          <cell r="FB69">
            <v>0</v>
          </cell>
          <cell r="FC69">
            <v>0</v>
          </cell>
        </row>
      </sheetData>
      <sheetData sheetId="4">
        <row r="2">
          <cell r="B2" t="str">
            <v>2021</v>
          </cell>
          <cell r="C2">
            <v>261</v>
          </cell>
        </row>
        <row r="3">
          <cell r="B3" t="str">
            <v>Moravskoslezský kraj</v>
          </cell>
        </row>
        <row r="4">
          <cell r="B4" t="str">
            <v>Bruntál</v>
          </cell>
        </row>
        <row r="9">
          <cell r="D9">
            <v>84938</v>
          </cell>
          <cell r="H9">
            <v>445912</v>
          </cell>
          <cell r="T9">
            <v>298</v>
          </cell>
          <cell r="U9">
            <v>318796</v>
          </cell>
          <cell r="V9">
            <v>14434</v>
          </cell>
          <cell r="AA9">
            <v>7749</v>
          </cell>
          <cell r="AB9">
            <v>2016</v>
          </cell>
          <cell r="AC9">
            <v>188899</v>
          </cell>
          <cell r="AD9">
            <v>95813</v>
          </cell>
          <cell r="AF9">
            <v>4305</v>
          </cell>
          <cell r="AG9">
            <v>7355</v>
          </cell>
          <cell r="AH9">
            <v>4476</v>
          </cell>
          <cell r="AJ9">
            <v>93086</v>
          </cell>
          <cell r="AL9">
            <v>358831</v>
          </cell>
          <cell r="AM9">
            <v>53680</v>
          </cell>
          <cell r="AN9">
            <v>226920</v>
          </cell>
          <cell r="AO9">
            <v>6559</v>
          </cell>
          <cell r="AP9">
            <v>27264</v>
          </cell>
          <cell r="AQ9">
            <v>37509</v>
          </cell>
          <cell r="BA9">
            <v>7498</v>
          </cell>
          <cell r="BB9">
            <v>192224</v>
          </cell>
          <cell r="BE9">
            <v>467</v>
          </cell>
          <cell r="BG9">
            <v>586</v>
          </cell>
          <cell r="BM9">
            <v>14532</v>
          </cell>
          <cell r="BO9">
            <v>14532</v>
          </cell>
          <cell r="BP9">
            <v>77</v>
          </cell>
          <cell r="BQ9">
            <v>1</v>
          </cell>
          <cell r="BR9">
            <v>331</v>
          </cell>
          <cell r="BS9">
            <v>405</v>
          </cell>
          <cell r="BV9">
            <v>1</v>
          </cell>
          <cell r="BX9">
            <v>0</v>
          </cell>
          <cell r="BZ9">
            <v>0</v>
          </cell>
          <cell r="CC9">
            <v>3940</v>
          </cell>
          <cell r="CD9">
            <v>423</v>
          </cell>
          <cell r="CF9">
            <v>98</v>
          </cell>
          <cell r="CK9">
            <v>43</v>
          </cell>
          <cell r="CL9">
            <v>39</v>
          </cell>
          <cell r="CM9">
            <v>90126</v>
          </cell>
          <cell r="CN9">
            <v>5241</v>
          </cell>
          <cell r="CO9">
            <v>75995</v>
          </cell>
          <cell r="CP9">
            <v>116</v>
          </cell>
          <cell r="CQ9">
            <v>17091</v>
          </cell>
          <cell r="CR9">
            <v>0</v>
          </cell>
          <cell r="CS9">
            <v>3</v>
          </cell>
          <cell r="CT9">
            <v>267</v>
          </cell>
          <cell r="CU9">
            <v>0</v>
          </cell>
          <cell r="CW9">
            <v>1291</v>
          </cell>
          <cell r="CX9">
            <v>1393</v>
          </cell>
          <cell r="CZ9">
            <v>34.6</v>
          </cell>
          <cell r="DA9">
            <v>8</v>
          </cell>
          <cell r="DB9">
            <v>0</v>
          </cell>
          <cell r="DC9">
            <v>2</v>
          </cell>
          <cell r="DD9">
            <v>0</v>
          </cell>
          <cell r="DE9">
            <v>15</v>
          </cell>
          <cell r="DF9">
            <v>6.5</v>
          </cell>
          <cell r="EK9">
            <v>3204677</v>
          </cell>
          <cell r="EL9">
            <v>277182</v>
          </cell>
          <cell r="EM9">
            <v>40378</v>
          </cell>
          <cell r="EZ9">
            <v>616942</v>
          </cell>
          <cell r="FA9">
            <v>2816</v>
          </cell>
          <cell r="FB9">
            <v>36543</v>
          </cell>
        </row>
        <row r="10">
          <cell r="A10">
            <v>1</v>
          </cell>
          <cell r="B10" t="str">
            <v>Pověřená knihovna</v>
          </cell>
          <cell r="D10">
            <v>16106</v>
          </cell>
          <cell r="H10">
            <v>140191</v>
          </cell>
          <cell r="T10">
            <v>58</v>
          </cell>
          <cell r="U10">
            <v>56400</v>
          </cell>
          <cell r="V10">
            <v>5405</v>
          </cell>
          <cell r="AA10">
            <v>1610</v>
          </cell>
          <cell r="AB10">
            <v>306</v>
          </cell>
          <cell r="AC10">
            <v>60377</v>
          </cell>
          <cell r="AD10">
            <v>22305</v>
          </cell>
          <cell r="AF10">
            <v>74</v>
          </cell>
          <cell r="AG10">
            <v>812</v>
          </cell>
          <cell r="AH10">
            <v>1435</v>
          </cell>
          <cell r="AJ10">
            <v>38072</v>
          </cell>
          <cell r="AL10">
            <v>96325</v>
          </cell>
          <cell r="AM10">
            <v>25871</v>
          </cell>
          <cell r="AN10">
            <v>56602</v>
          </cell>
          <cell r="AO10">
            <v>818</v>
          </cell>
          <cell r="AP10">
            <v>5099</v>
          </cell>
          <cell r="AQ10">
            <v>6998</v>
          </cell>
          <cell r="BA10">
            <v>978</v>
          </cell>
          <cell r="BB10">
            <v>61731</v>
          </cell>
          <cell r="BE10">
            <v>248</v>
          </cell>
          <cell r="BG10">
            <v>107</v>
          </cell>
          <cell r="BM10">
            <v>14532</v>
          </cell>
          <cell r="BO10">
            <v>300</v>
          </cell>
          <cell r="BP10">
            <v>77</v>
          </cell>
          <cell r="BQ10">
            <v>1</v>
          </cell>
          <cell r="BR10">
            <v>101</v>
          </cell>
          <cell r="BS10">
            <v>171</v>
          </cell>
          <cell r="BV10">
            <v>0</v>
          </cell>
          <cell r="BX10">
            <v>0</v>
          </cell>
          <cell r="BZ10">
            <v>0</v>
          </cell>
          <cell r="CC10">
            <v>607</v>
          </cell>
          <cell r="CD10">
            <v>27</v>
          </cell>
          <cell r="CF10">
            <v>10</v>
          </cell>
          <cell r="CK10">
            <v>1</v>
          </cell>
          <cell r="CL10">
            <v>1</v>
          </cell>
          <cell r="CM10">
            <v>21662</v>
          </cell>
          <cell r="CN10">
            <v>0</v>
          </cell>
          <cell r="CO10">
            <v>31902</v>
          </cell>
          <cell r="CP10">
            <v>0</v>
          </cell>
          <cell r="CQ10">
            <v>6170</v>
          </cell>
          <cell r="CR10">
            <v>0</v>
          </cell>
          <cell r="CS10">
            <v>1</v>
          </cell>
          <cell r="CT10">
            <v>0</v>
          </cell>
          <cell r="CU10">
            <v>0</v>
          </cell>
          <cell r="CW10">
            <v>353</v>
          </cell>
          <cell r="CX10">
            <v>1247</v>
          </cell>
          <cell r="CZ10">
            <v>12</v>
          </cell>
          <cell r="DA10">
            <v>3</v>
          </cell>
          <cell r="DB10">
            <v>0</v>
          </cell>
          <cell r="DC10">
            <v>1</v>
          </cell>
          <cell r="DD10">
            <v>0</v>
          </cell>
          <cell r="DE10">
            <v>6</v>
          </cell>
          <cell r="DF10">
            <v>1</v>
          </cell>
          <cell r="EK10">
            <v>1249219</v>
          </cell>
          <cell r="EL10">
            <v>63641</v>
          </cell>
          <cell r="EM10">
            <v>7260</v>
          </cell>
          <cell r="EZ10">
            <v>616942</v>
          </cell>
          <cell r="FA10">
            <v>2816</v>
          </cell>
          <cell r="FB10">
            <v>36543</v>
          </cell>
        </row>
        <row r="11">
          <cell r="A11">
            <v>2</v>
          </cell>
          <cell r="B11" t="str">
            <v>ZK s profesionál. prac.</v>
          </cell>
          <cell r="D11">
            <v>45488</v>
          </cell>
          <cell r="H11">
            <v>205662</v>
          </cell>
          <cell r="T11">
            <v>232</v>
          </cell>
          <cell r="U11">
            <v>162337</v>
          </cell>
          <cell r="V11">
            <v>6979</v>
          </cell>
          <cell r="AA11">
            <v>5147</v>
          </cell>
          <cell r="AB11">
            <v>1490</v>
          </cell>
          <cell r="AC11">
            <v>121567</v>
          </cell>
          <cell r="AD11">
            <v>67653</v>
          </cell>
          <cell r="AF11">
            <v>4096</v>
          </cell>
          <cell r="AG11">
            <v>6362</v>
          </cell>
          <cell r="AH11">
            <v>2570</v>
          </cell>
          <cell r="AJ11">
            <v>53914</v>
          </cell>
          <cell r="AL11">
            <v>243801</v>
          </cell>
          <cell r="AM11">
            <v>26828</v>
          </cell>
          <cell r="AN11">
            <v>156837</v>
          </cell>
          <cell r="AO11">
            <v>5349</v>
          </cell>
          <cell r="AP11">
            <v>20032</v>
          </cell>
          <cell r="AQ11">
            <v>28793</v>
          </cell>
          <cell r="BA11">
            <v>6519</v>
          </cell>
          <cell r="BB11">
            <v>129985</v>
          </cell>
          <cell r="BE11">
            <v>219</v>
          </cell>
          <cell r="BG11">
            <v>418</v>
          </cell>
          <cell r="BM11">
            <v>0</v>
          </cell>
          <cell r="BO11">
            <v>1829</v>
          </cell>
          <cell r="BP11">
            <v>0</v>
          </cell>
          <cell r="BQ11">
            <v>0</v>
          </cell>
          <cell r="BR11">
            <v>218</v>
          </cell>
          <cell r="BS11">
            <v>182</v>
          </cell>
          <cell r="BV11">
            <v>1</v>
          </cell>
          <cell r="BX11">
            <v>0</v>
          </cell>
          <cell r="BZ11">
            <v>0</v>
          </cell>
          <cell r="CC11">
            <v>1514</v>
          </cell>
          <cell r="CD11">
            <v>168</v>
          </cell>
          <cell r="CF11">
            <v>41</v>
          </cell>
          <cell r="CK11">
            <v>6</v>
          </cell>
          <cell r="CL11">
            <v>6</v>
          </cell>
          <cell r="CM11">
            <v>57955</v>
          </cell>
          <cell r="CN11">
            <v>5241</v>
          </cell>
          <cell r="CO11">
            <v>43507</v>
          </cell>
          <cell r="CP11">
            <v>116</v>
          </cell>
          <cell r="CQ11">
            <v>10407</v>
          </cell>
          <cell r="CR11">
            <v>0</v>
          </cell>
          <cell r="CS11">
            <v>2</v>
          </cell>
          <cell r="CT11">
            <v>267</v>
          </cell>
          <cell r="CU11">
            <v>0</v>
          </cell>
          <cell r="CW11">
            <v>938</v>
          </cell>
          <cell r="CX11">
            <v>146</v>
          </cell>
          <cell r="CZ11">
            <v>22</v>
          </cell>
          <cell r="DA11">
            <v>5</v>
          </cell>
          <cell r="DB11">
            <v>0</v>
          </cell>
          <cell r="DC11">
            <v>1</v>
          </cell>
          <cell r="DD11">
            <v>0</v>
          </cell>
          <cell r="DE11">
            <v>9</v>
          </cell>
          <cell r="DF11">
            <v>5.5</v>
          </cell>
          <cell r="EK11">
            <v>1733626</v>
          </cell>
          <cell r="EL11">
            <v>208840</v>
          </cell>
          <cell r="EM11">
            <v>33118</v>
          </cell>
          <cell r="EZ11">
            <v>0</v>
          </cell>
          <cell r="FA11">
            <v>0</v>
          </cell>
          <cell r="FB11">
            <v>0</v>
          </cell>
        </row>
        <row r="12">
          <cell r="A12">
            <v>3</v>
          </cell>
          <cell r="B12" t="str">
            <v>ZK s neprofesionál.prac.</v>
          </cell>
          <cell r="D12">
            <v>23344</v>
          </cell>
          <cell r="H12">
            <v>100059</v>
          </cell>
          <cell r="T12">
            <v>8</v>
          </cell>
          <cell r="U12">
            <v>100059</v>
          </cell>
          <cell r="V12">
            <v>2050</v>
          </cell>
          <cell r="AA12">
            <v>992</v>
          </cell>
          <cell r="AB12">
            <v>220</v>
          </cell>
          <cell r="AC12">
            <v>6955</v>
          </cell>
          <cell r="AD12">
            <v>5855</v>
          </cell>
          <cell r="AF12">
            <v>135</v>
          </cell>
          <cell r="AG12">
            <v>181</v>
          </cell>
          <cell r="AH12">
            <v>471</v>
          </cell>
          <cell r="AJ12">
            <v>1100</v>
          </cell>
          <cell r="AL12">
            <v>18705</v>
          </cell>
          <cell r="AM12">
            <v>981</v>
          </cell>
          <cell r="AN12">
            <v>13481</v>
          </cell>
          <cell r="AO12">
            <v>392</v>
          </cell>
          <cell r="AP12">
            <v>2133</v>
          </cell>
          <cell r="AQ12">
            <v>1718</v>
          </cell>
          <cell r="BA12">
            <v>1</v>
          </cell>
          <cell r="BB12">
            <v>508</v>
          </cell>
          <cell r="BE12">
            <v>0</v>
          </cell>
          <cell r="BG12">
            <v>61</v>
          </cell>
          <cell r="BM12">
            <v>0</v>
          </cell>
          <cell r="BO12">
            <v>12403</v>
          </cell>
          <cell r="BP12">
            <v>0</v>
          </cell>
          <cell r="BQ12">
            <v>0</v>
          </cell>
          <cell r="BR12">
            <v>12</v>
          </cell>
          <cell r="BS12">
            <v>52</v>
          </cell>
          <cell r="BV12">
            <v>0</v>
          </cell>
          <cell r="BX12">
            <v>0</v>
          </cell>
          <cell r="BZ12">
            <v>0</v>
          </cell>
          <cell r="CC12">
            <v>1819</v>
          </cell>
          <cell r="CD12">
            <v>228</v>
          </cell>
          <cell r="CF12">
            <v>47</v>
          </cell>
          <cell r="CK12">
            <v>36</v>
          </cell>
          <cell r="CL12">
            <v>32</v>
          </cell>
          <cell r="CM12">
            <v>10509</v>
          </cell>
          <cell r="CN12">
            <v>0</v>
          </cell>
          <cell r="CO12">
            <v>586</v>
          </cell>
          <cell r="CP12">
            <v>0</v>
          </cell>
          <cell r="CQ12">
            <v>514</v>
          </cell>
          <cell r="CR12">
            <v>0</v>
          </cell>
          <cell r="CS12">
            <v>0</v>
          </cell>
          <cell r="CT12">
            <v>0</v>
          </cell>
          <cell r="CU12">
            <v>0</v>
          </cell>
          <cell r="CW12">
            <v>0</v>
          </cell>
          <cell r="CX12">
            <v>0</v>
          </cell>
          <cell r="CZ12">
            <v>0.6</v>
          </cell>
          <cell r="EK12">
            <v>221832</v>
          </cell>
          <cell r="EL12">
            <v>4701</v>
          </cell>
          <cell r="EM12">
            <v>0</v>
          </cell>
          <cell r="EZ12">
            <v>0</v>
          </cell>
          <cell r="FA12">
            <v>0</v>
          </cell>
          <cell r="FB1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O1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2.75"/>
  <cols>
    <col min="1" max="1" width="5.00390625" style="0" customWidth="1"/>
    <col min="2" max="2" width="21.625" style="0" customWidth="1"/>
    <col min="3" max="3" width="4.625" style="0" customWidth="1"/>
    <col min="4" max="15" width="15.00390625" style="0" customWidth="1"/>
  </cols>
  <sheetData>
    <row r="1" spans="1:15" ht="60">
      <c r="A1" s="553"/>
      <c r="B1" s="554" t="s">
        <v>396</v>
      </c>
      <c r="C1" s="555"/>
      <c r="D1" s="597" t="s">
        <v>419</v>
      </c>
      <c r="E1" s="598" t="s">
        <v>397</v>
      </c>
      <c r="F1" s="599" t="s">
        <v>398</v>
      </c>
      <c r="G1" s="599" t="s">
        <v>2</v>
      </c>
      <c r="H1" s="599" t="s">
        <v>254</v>
      </c>
      <c r="I1" s="599" t="s">
        <v>399</v>
      </c>
      <c r="J1" s="599" t="s">
        <v>400</v>
      </c>
      <c r="K1" s="599" t="s">
        <v>401</v>
      </c>
      <c r="L1" s="599" t="s">
        <v>284</v>
      </c>
      <c r="M1" s="599" t="s">
        <v>4</v>
      </c>
      <c r="N1" s="599" t="s">
        <v>402</v>
      </c>
      <c r="O1" s="599" t="s">
        <v>403</v>
      </c>
    </row>
    <row r="2" spans="1:15" ht="15.75">
      <c r="A2" s="556"/>
      <c r="B2" s="557" t="str">
        <f>Standard!C1</f>
        <v>2021</v>
      </c>
      <c r="C2" s="558"/>
      <c r="D2" s="559" t="s">
        <v>158</v>
      </c>
      <c r="E2" s="560" t="s">
        <v>311</v>
      </c>
      <c r="F2" s="561" t="s">
        <v>312</v>
      </c>
      <c r="G2" s="562" t="s">
        <v>313</v>
      </c>
      <c r="H2" s="563" t="s">
        <v>314</v>
      </c>
      <c r="I2" s="561" t="s">
        <v>315</v>
      </c>
      <c r="J2" s="561" t="s">
        <v>316</v>
      </c>
      <c r="K2" s="561" t="s">
        <v>317</v>
      </c>
      <c r="L2" s="561" t="s">
        <v>318</v>
      </c>
      <c r="M2" s="561" t="s">
        <v>319</v>
      </c>
      <c r="N2" s="563" t="s">
        <v>320</v>
      </c>
      <c r="O2" s="563" t="s">
        <v>321</v>
      </c>
    </row>
    <row r="3" spans="1:15" ht="39" thickBot="1">
      <c r="A3" s="564"/>
      <c r="B3" s="565" t="s">
        <v>420</v>
      </c>
      <c r="C3" s="620" t="s">
        <v>9</v>
      </c>
      <c r="D3" s="566" t="s">
        <v>404</v>
      </c>
      <c r="E3" s="567" t="s">
        <v>405</v>
      </c>
      <c r="F3" s="567" t="s">
        <v>406</v>
      </c>
      <c r="G3" s="568" t="s">
        <v>407</v>
      </c>
      <c r="H3" s="568" t="s">
        <v>407</v>
      </c>
      <c r="I3" s="568" t="s">
        <v>407</v>
      </c>
      <c r="J3" s="567" t="s">
        <v>408</v>
      </c>
      <c r="K3" s="568" t="s">
        <v>407</v>
      </c>
      <c r="L3" s="568" t="s">
        <v>407</v>
      </c>
      <c r="M3" s="568" t="s">
        <v>407</v>
      </c>
      <c r="N3" s="569" t="s">
        <v>409</v>
      </c>
      <c r="O3" s="568" t="s">
        <v>407</v>
      </c>
    </row>
    <row r="4" spans="1:15" ht="16.5" thickBot="1">
      <c r="A4" s="600" t="s">
        <v>158</v>
      </c>
      <c r="B4" s="601" t="str">
        <f>Standard!B4</f>
        <v>Bruntál</v>
      </c>
      <c r="C4" s="621"/>
      <c r="D4" s="570">
        <f aca="true" t="shared" si="0" ref="D4:I4">SUM(D5:D12)</f>
        <v>48</v>
      </c>
      <c r="E4" s="571">
        <f t="shared" si="0"/>
        <v>20</v>
      </c>
      <c r="F4" s="571">
        <f t="shared" si="0"/>
        <v>18</v>
      </c>
      <c r="G4" s="572">
        <f t="shared" si="0"/>
        <v>12</v>
      </c>
      <c r="H4" s="573">
        <f t="shared" si="0"/>
        <v>8</v>
      </c>
      <c r="I4" s="573">
        <f t="shared" si="0"/>
        <v>14</v>
      </c>
      <c r="J4" s="573">
        <f>SUM(J7:J12)</f>
        <v>4</v>
      </c>
      <c r="K4" s="574">
        <f>SUM(K5:K12)</f>
        <v>23</v>
      </c>
      <c r="L4" s="574">
        <f>SUM(L5:L12)</f>
        <v>28</v>
      </c>
      <c r="M4" s="574">
        <f>SUM(M5:M12)</f>
        <v>43</v>
      </c>
      <c r="N4" s="573">
        <f>SUM(N6:N12)</f>
        <v>21</v>
      </c>
      <c r="O4" s="573">
        <f>SUM(O5:O12)</f>
        <v>4</v>
      </c>
    </row>
    <row r="5" spans="1:15" ht="15.75">
      <c r="A5" s="575"/>
      <c r="B5" s="576" t="s">
        <v>410</v>
      </c>
      <c r="C5" s="577">
        <v>1</v>
      </c>
      <c r="D5" s="578">
        <f>COUNTIF(Standard!$D$9:$D$75,"=1")</f>
        <v>24</v>
      </c>
      <c r="E5" s="579">
        <f>_xlfn.SUMIFS(Standard!AR$9:AR$75,Standard!$D$9:$D$75,"=1")</f>
        <v>8</v>
      </c>
      <c r="F5" s="579">
        <f>_xlfn.SUMIFS(Standard!AS$9:AS$75,Standard!$D$9:$D$75,"=1")</f>
        <v>9</v>
      </c>
      <c r="G5" s="580">
        <f>_xlfn.SUMIFS(Standard!H$9:H$75,Standard!$D$9:$D$75,"=1")</f>
        <v>8</v>
      </c>
      <c r="H5" s="580">
        <f>_xlfn.SUMIFS(Standard!N$9:N$75,Standard!$D$9:$D$75,"=1")</f>
        <v>1</v>
      </c>
      <c r="I5" s="580">
        <f>_xlfn.SUMIFS(Standard!X$9:X$75,Standard!$D$9:$D$75,"=1")</f>
        <v>7</v>
      </c>
      <c r="J5" s="581" t="s">
        <v>411</v>
      </c>
      <c r="K5" s="582">
        <f>_xlfn.SUMIFS(Standard!AE$9:AE$75,Standard!$D$9:$D$75,"=1")</f>
        <v>17</v>
      </c>
      <c r="L5" s="582">
        <f>_xlfn.SUMIFS(Standard!AI$9:AI$75,Standard!$D$9:$D$75,"=1")</f>
        <v>19</v>
      </c>
      <c r="M5" s="582">
        <f>_xlfn.SUMIFS(Standard!AK$9:AK$75,Standard!$D$9:$D$75,"=1")</f>
        <v>19</v>
      </c>
      <c r="N5" s="581" t="s">
        <v>411</v>
      </c>
      <c r="O5" s="580">
        <f>_xlfn.SUMIFS(Standard!AQ$9:AQ$75,Standard!$D$9:$D$75,"=1")</f>
        <v>2</v>
      </c>
    </row>
    <row r="6" spans="1:15" ht="15.75">
      <c r="A6" s="575"/>
      <c r="B6" s="583" t="s">
        <v>412</v>
      </c>
      <c r="C6" s="584">
        <v>2</v>
      </c>
      <c r="D6" s="585">
        <f>COUNTIF(Standard!$D$9:$D$75,"=2")</f>
        <v>10</v>
      </c>
      <c r="E6" s="586">
        <f>_xlfn.SUMIFS(Standard!AR$9:AR$75,Standard!$D$9:$D$75,"=2")</f>
        <v>3</v>
      </c>
      <c r="F6" s="586">
        <f>_xlfn.SUMIFS(Standard!AS$9:AS$75,Standard!$D$9:$D$75,"=2")</f>
        <v>2</v>
      </c>
      <c r="G6" s="587">
        <f>_xlfn.SUMIFS(Standard!H$9:H$75,Standard!$D$9:$D$75,"=2")</f>
        <v>0</v>
      </c>
      <c r="H6" s="587">
        <f>_xlfn.SUMIFS(Standard!N$9:N$75,Standard!$D$9:$D$75,"=2")</f>
        <v>0</v>
      </c>
      <c r="I6" s="587">
        <f>_xlfn.SUMIFS(Standard!X$9:X$75,Standard!$D$9:$D$75,"=2")</f>
        <v>1</v>
      </c>
      <c r="J6" s="581" t="s">
        <v>411</v>
      </c>
      <c r="K6" s="588">
        <f>_xlfn.SUMIFS(Standard!AE$9:AE$75,Standard!$D$9:$D$75,"=2")</f>
        <v>2</v>
      </c>
      <c r="L6" s="588">
        <f>_xlfn.SUMIFS(Standard!AI$9:AI$75,Standard!$D$9:$D$75,"=2")</f>
        <v>1</v>
      </c>
      <c r="M6" s="588">
        <f>_xlfn.SUMIFS(Standard!AK$9:AK$75,Standard!$D$9:$D$75,"=2")</f>
        <v>10</v>
      </c>
      <c r="N6" s="587">
        <f>_xlfn.SUMIFS(Standard!AM$9:AM$75,Standard!$D$9:$D$75,"=2")</f>
        <v>8</v>
      </c>
      <c r="O6" s="587">
        <f>_xlfn.SUMIFS(Standard!AQ$9:AQ$75,Standard!$D$9:$D$75,"=2")</f>
        <v>0</v>
      </c>
    </row>
    <row r="7" spans="1:15" ht="15.75">
      <c r="A7" s="575"/>
      <c r="B7" s="583" t="s">
        <v>413</v>
      </c>
      <c r="C7" s="589">
        <v>3</v>
      </c>
      <c r="D7" s="585">
        <f>COUNTIF(Standard!$D$9:$D$75,"=3")</f>
        <v>8</v>
      </c>
      <c r="E7" s="586">
        <f>_xlfn.SUMIFS(Standard!AR$9:AR$75,Standard!$D$9:$D$75,"=3")</f>
        <v>4</v>
      </c>
      <c r="F7" s="586">
        <f>_xlfn.SUMIFS(Standard!AS$9:AS$75,Standard!$D$9:$D$75,"=3")</f>
        <v>3</v>
      </c>
      <c r="G7" s="587">
        <f>_xlfn.SUMIFS(Standard!H$9:H$75,Standard!$D$9:$D$75,"=3")</f>
        <v>1</v>
      </c>
      <c r="H7" s="587">
        <f>_xlfn.SUMIFS(Standard!N$9:N$75,Standard!$D$9:$D$75,"=3")</f>
        <v>1</v>
      </c>
      <c r="I7" s="587">
        <f>_xlfn.SUMIFS(Standard!X$9:X$75,Standard!$D$9:$D$75,"=3")</f>
        <v>1</v>
      </c>
      <c r="J7" s="587">
        <f>_xlfn.SUMIFS(Standard!AA$9:AA$75,Standard!$D$9:$D$75,"=3")</f>
        <v>4</v>
      </c>
      <c r="K7" s="588">
        <f>_xlfn.SUMIFS(Standard!AE$9:AE$75,Standard!$D$9:$D$75,"=3")</f>
        <v>2</v>
      </c>
      <c r="L7" s="588">
        <f>_xlfn.SUMIFS(Standard!AI$9:AI$75,Standard!$D$9:$D$75,"=3")</f>
        <v>4</v>
      </c>
      <c r="M7" s="588">
        <f>_xlfn.SUMIFS(Standard!AK$9:AK$75,Standard!$D$9:$D$75,"=3")</f>
        <v>8</v>
      </c>
      <c r="N7" s="587">
        <f>_xlfn.SUMIFS(Standard!AM$9:AM$75,Standard!$D$9:$D$75,"=3")</f>
        <v>7</v>
      </c>
      <c r="O7" s="587">
        <f>_xlfn.SUMIFS(Standard!AQ$9:AQ$75,Standard!$D$9:$D$75,"=3")</f>
        <v>1</v>
      </c>
    </row>
    <row r="8" spans="1:15" ht="15.75">
      <c r="A8" s="575"/>
      <c r="B8" s="583" t="s">
        <v>414</v>
      </c>
      <c r="C8" s="589">
        <v>4</v>
      </c>
      <c r="D8" s="585">
        <f>COUNTIF(Standard!$D$9:$D$75,"=4")</f>
        <v>2</v>
      </c>
      <c r="E8" s="586">
        <f>_xlfn.SUMIFS(Standard!AR$9:AR$75,Standard!$D$9:$D$75,"=4")</f>
        <v>2</v>
      </c>
      <c r="F8" s="586">
        <f>_xlfn.SUMIFS(Standard!AS$9:AS$75,Standard!$D$9:$D$75,"=4")</f>
        <v>1</v>
      </c>
      <c r="G8" s="587">
        <f>_xlfn.SUMIFS(Standard!H$9:H$75,Standard!$D$9:$D$75,"=4")</f>
        <v>1</v>
      </c>
      <c r="H8" s="587">
        <f>_xlfn.SUMIFS(Standard!N$9:N$75,Standard!$D$9:$D$75,"=4")</f>
        <v>2</v>
      </c>
      <c r="I8" s="587">
        <f>_xlfn.SUMIFS(Standard!X$9:X$75,Standard!$D$9:$D$75,"=4")</f>
        <v>1</v>
      </c>
      <c r="J8" s="587">
        <f>_xlfn.SUMIFS(Standard!AA$9:AA$75,Standard!$D$9:$D$75,"=4")</f>
        <v>0</v>
      </c>
      <c r="K8" s="588">
        <f>_xlfn.SUMIFS(Standard!AE$9:AE$75,Standard!$D$9:$D$75,"=4")</f>
        <v>1</v>
      </c>
      <c r="L8" s="588">
        <f>_xlfn.SUMIFS(Standard!AI$9:AI$75,Standard!$D$9:$D$75,"=4")</f>
        <v>1</v>
      </c>
      <c r="M8" s="588">
        <f>_xlfn.SUMIFS(Standard!AK$9:AK$75,Standard!$D$9:$D$75,"=4")</f>
        <v>2</v>
      </c>
      <c r="N8" s="587">
        <f>_xlfn.SUMIFS(Standard!AM$9:AM$75,Standard!$D$9:$D$75,"=4")</f>
        <v>2</v>
      </c>
      <c r="O8" s="587">
        <f>_xlfn.SUMIFS(Standard!AQ$9:AQ$75,Standard!$D$9:$D$75,"=4")</f>
        <v>0</v>
      </c>
    </row>
    <row r="9" spans="1:15" ht="15.75">
      <c r="A9" s="575"/>
      <c r="B9" s="583" t="s">
        <v>415</v>
      </c>
      <c r="C9" s="589">
        <v>5</v>
      </c>
      <c r="D9" s="585">
        <f>COUNTIF(Standard!$D$9:$D$75,"=5")</f>
        <v>2</v>
      </c>
      <c r="E9" s="586">
        <f>_xlfn.SUMIFS(Standard!AR$9:AR$75,Standard!$D$9:$D$75,"=5")</f>
        <v>1</v>
      </c>
      <c r="F9" s="586">
        <f>_xlfn.SUMIFS(Standard!AS$9:AS$75,Standard!$D$9:$D$75,"=5")</f>
        <v>1</v>
      </c>
      <c r="G9" s="587">
        <f>_xlfn.SUMIFS(Standard!H$9:H$75,Standard!$D$9:$D$75,"=5")</f>
        <v>2</v>
      </c>
      <c r="H9" s="587">
        <f>_xlfn.SUMIFS(Standard!N$9:N$75,Standard!$D$9:$D$75,"=5")</f>
        <v>2</v>
      </c>
      <c r="I9" s="587">
        <f>_xlfn.SUMIFS(Standard!X$9:X$75,Standard!$D$9:$D$75,"=5")</f>
        <v>2</v>
      </c>
      <c r="J9" s="587">
        <f>_xlfn.SUMIFS(Standard!AA$9:AA$75,Standard!$D$9:$D$75,"=5")</f>
        <v>0</v>
      </c>
      <c r="K9" s="588">
        <f>_xlfn.SUMIFS(Standard!AE$9:AE$75,Standard!$D$9:$D$75,"=5")</f>
        <v>1</v>
      </c>
      <c r="L9" s="588">
        <f>_xlfn.SUMIFS(Standard!AI$9:AI$75,Standard!$D$9:$D$75,"=5")</f>
        <v>1</v>
      </c>
      <c r="M9" s="588">
        <f>_xlfn.SUMIFS(Standard!AK$9:AK$75,Standard!$D$9:$D$75,"=5")</f>
        <v>2</v>
      </c>
      <c r="N9" s="587">
        <f>_xlfn.SUMIFS(Standard!AM$9:AM$75,Standard!$D$9:$D$75,"=5")</f>
        <v>2</v>
      </c>
      <c r="O9" s="587">
        <f>_xlfn.SUMIFS(Standard!AQ$9:AQ$75,Standard!$D$9:$D$75,"=5")</f>
        <v>0</v>
      </c>
    </row>
    <row r="10" spans="1:15" ht="15.75">
      <c r="A10" s="575"/>
      <c r="B10" s="583" t="s">
        <v>416</v>
      </c>
      <c r="C10" s="589">
        <v>6</v>
      </c>
      <c r="D10" s="585">
        <f>COUNTIF(Standard!$D$9:$D$75,"=6")</f>
        <v>1</v>
      </c>
      <c r="E10" s="586">
        <f>_xlfn.SUMIFS(Standard!AR$9:AR$75,Standard!$D$9:$D$75,"=6")</f>
        <v>1</v>
      </c>
      <c r="F10" s="586">
        <f>_xlfn.SUMIFS(Standard!AS$9:AS$75,Standard!$D$9:$D$75,"=6")</f>
        <v>1</v>
      </c>
      <c r="G10" s="587">
        <f>_xlfn.SUMIFS(Standard!H$9:H$75,Standard!$D$9:$D$75,"=6")</f>
        <v>0</v>
      </c>
      <c r="H10" s="587">
        <f>_xlfn.SUMIFS(Standard!N$9:N$75,Standard!$D$9:$D$75,"=6")</f>
        <v>1</v>
      </c>
      <c r="I10" s="587">
        <f>_xlfn.SUMIFS(Standard!X$9:X$75,Standard!$D$9:$D$75,"=6")</f>
        <v>1</v>
      </c>
      <c r="J10" s="587">
        <f>_xlfn.SUMIFS(Standard!AA$9:AA$75,Standard!$D$9:$D$75,"=6")</f>
        <v>0</v>
      </c>
      <c r="K10" s="588">
        <f>_xlfn.SUMIFS(Standard!AE$9:AE$75,Standard!$D$9:$D$75,"=6")</f>
        <v>0</v>
      </c>
      <c r="L10" s="588">
        <f>_xlfn.SUMIFS(Standard!AI$9:AI$75,Standard!$D$9:$D$75,"=6")</f>
        <v>1</v>
      </c>
      <c r="M10" s="588">
        <f>_xlfn.SUMIFS(Standard!AK$9:AK$75,Standard!$D$9:$D$75,"=6")</f>
        <v>1</v>
      </c>
      <c r="N10" s="587">
        <f>_xlfn.SUMIFS(Standard!AM$9:AM$75,Standard!$D$9:$D$75,"=6")</f>
        <v>1</v>
      </c>
      <c r="O10" s="587">
        <f>_xlfn.SUMIFS(Standard!AQ$9:AQ$75,Standard!$D$9:$D$75,"=6")</f>
        <v>1</v>
      </c>
    </row>
    <row r="11" spans="1:15" ht="15.75">
      <c r="A11" s="575"/>
      <c r="B11" s="583" t="s">
        <v>417</v>
      </c>
      <c r="C11" s="589">
        <v>7</v>
      </c>
      <c r="D11" s="585">
        <f>COUNTIF(Standard!$D$9:$D$75,"=7")</f>
        <v>1</v>
      </c>
      <c r="E11" s="586">
        <f>_xlfn.SUMIFS(Standard!AR$9:AR$75,Standard!$D$9:$D$75,"=7")</f>
        <v>1</v>
      </c>
      <c r="F11" s="586">
        <f>_xlfn.SUMIFS(Standard!AS$9:AS$75,Standard!$D$9:$D$75,"=7")</f>
        <v>1</v>
      </c>
      <c r="G11" s="587">
        <f>_xlfn.SUMIFS(Standard!H$9:H$75,Standard!$D$9:$D$75,"=7")</f>
        <v>0</v>
      </c>
      <c r="H11" s="587">
        <f>_xlfn.SUMIFS(Standard!N$9:N$75,Standard!$D$9:$D$75,"=7")</f>
        <v>1</v>
      </c>
      <c r="I11" s="587">
        <f>_xlfn.SUMIFS(Standard!X$9:X$75,Standard!$D$9:$D$75,"=7")</f>
        <v>1</v>
      </c>
      <c r="J11" s="587">
        <f>_xlfn.SUMIFS(Standard!AA$9:AA$75,Standard!$D$9:$D$75,"=7")</f>
        <v>0</v>
      </c>
      <c r="K11" s="588">
        <f>_xlfn.SUMIFS(Standard!AE$9:AE$75,Standard!$D$9:$D$75,"=7")</f>
        <v>0</v>
      </c>
      <c r="L11" s="588">
        <f>_xlfn.SUMIFS(Standard!AI$9:AI$75,Standard!$D$9:$D$75,"=7")</f>
        <v>1</v>
      </c>
      <c r="M11" s="588">
        <f>_xlfn.SUMIFS(Standard!AK$9:AK$75,Standard!$D$9:$D$75,"=7")</f>
        <v>1</v>
      </c>
      <c r="N11" s="587">
        <f>_xlfn.SUMIFS(Standard!AM$9:AM$75,Standard!$D$9:$D$75,"=7")</f>
        <v>1</v>
      </c>
      <c r="O11" s="587">
        <f>_xlfn.SUMIFS(Standard!AQ$9:AQ$75,Standard!$D$9:$D$75,"=7")</f>
        <v>0</v>
      </c>
    </row>
    <row r="12" spans="1:15" ht="16.5" thickBot="1">
      <c r="A12" s="590"/>
      <c r="B12" s="591" t="s">
        <v>418</v>
      </c>
      <c r="C12" s="592">
        <v>8</v>
      </c>
      <c r="D12" s="593">
        <f>COUNTIF(Standard!$D$9:$D$75,"=8")</f>
        <v>0</v>
      </c>
      <c r="E12" s="594">
        <f>_xlfn.SUMIFS(Standard!AR$9:AR$75,Standard!$D$9:$D$75,"=8")</f>
        <v>0</v>
      </c>
      <c r="F12" s="594">
        <f>_xlfn.SUMIFS(Standard!AS$9:AS$75,Standard!$D$9:$D$75,"=8")</f>
        <v>0</v>
      </c>
      <c r="G12" s="595">
        <f>_xlfn.SUMIFS(Standard!H$9:H$75,Standard!$D$9:$D$75,"=8")</f>
        <v>0</v>
      </c>
      <c r="H12" s="595">
        <f>_xlfn.SUMIFS(Standard!N$9:N$75,Standard!$D$9:$D$75,"=8")</f>
        <v>0</v>
      </c>
      <c r="I12" s="595">
        <f>_xlfn.SUMIFS(Standard!X$9:X$75,Standard!$D$9:$D$75,"=8")</f>
        <v>0</v>
      </c>
      <c r="J12" s="595">
        <f>_xlfn.SUMIFS(Standard!AA$9:AA$75,Standard!$D$9:$D$75,"=8")</f>
        <v>0</v>
      </c>
      <c r="K12" s="596">
        <f>_xlfn.SUMIFS(Standard!AE$9:AE$75,Standard!$D$9:$D$75,"=8")</f>
        <v>0</v>
      </c>
      <c r="L12" s="596">
        <f>_xlfn.SUMIFS(Standard!AI$9:AI$75,Standard!$D$9:$D$75,"=8")</f>
        <v>0</v>
      </c>
      <c r="M12" s="596">
        <f>_xlfn.SUMIFS(Standard!AK$9:AK$75,Standard!$D$9:$D$75,"=8")</f>
        <v>0</v>
      </c>
      <c r="N12" s="595">
        <f>_xlfn.SUMIFS(Standard!AM$9:AM$75,Standard!$D$9:$D$75,"=8")</f>
        <v>0</v>
      </c>
      <c r="O12" s="595">
        <f>_xlfn.SUMIFS(Standard!AQ$9:AQ$75,Standard!$D$9:$D$75,"=8")</f>
        <v>0</v>
      </c>
    </row>
  </sheetData>
  <sheetProtection password="D024" sheet="1"/>
  <mergeCells count="1">
    <mergeCell ref="C3:C4"/>
  </mergeCells>
  <printOptions/>
  <pageMargins left="0.7" right="0.7" top="0.787401575" bottom="0.7874015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C00000"/>
  </sheetPr>
  <dimension ref="A1:AU718"/>
  <sheetViews>
    <sheetView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9.00390625" defaultRowHeight="12.75"/>
  <cols>
    <col min="1" max="1" width="4.25390625" style="0" customWidth="1"/>
    <col min="2" max="2" width="20.75390625" style="0" customWidth="1"/>
    <col min="3" max="3" width="7.375" style="0" customWidth="1"/>
    <col min="4" max="4" width="3.125" style="0" customWidth="1"/>
    <col min="5" max="5" width="8.25390625" style="0" customWidth="1"/>
    <col min="6" max="6" width="7.875" style="0" customWidth="1"/>
    <col min="7" max="7" width="7.75390625" style="0" customWidth="1"/>
    <col min="8" max="8" width="10.875" style="0" customWidth="1"/>
    <col min="9" max="9" width="12.875" style="0" customWidth="1"/>
    <col min="10" max="10" width="10.375" style="0" customWidth="1"/>
    <col min="11" max="11" width="14.75390625" style="0" customWidth="1"/>
    <col min="12" max="12" width="14.875" style="0" customWidth="1"/>
    <col min="13" max="13" width="10.625" style="0" customWidth="1"/>
    <col min="14" max="14" width="10.875" style="0" customWidth="1"/>
    <col min="15" max="15" width="12.875" style="0" customWidth="1"/>
    <col min="16" max="16" width="13.625" style="0" customWidth="1"/>
    <col min="17" max="18" width="12.125" style="0" customWidth="1"/>
    <col min="19" max="19" width="8.375" style="0" customWidth="1"/>
    <col min="20" max="20" width="10.875" style="0" customWidth="1"/>
    <col min="21" max="21" width="10.00390625" style="0" customWidth="1"/>
    <col min="22" max="22" width="10.875" style="0" customWidth="1"/>
    <col min="23" max="23" width="10.00390625" style="0" customWidth="1"/>
    <col min="24" max="24" width="10.875" style="0" customWidth="1"/>
    <col min="25" max="25" width="11.375" style="0" customWidth="1"/>
    <col min="26" max="26" width="8.375" style="0" customWidth="1"/>
    <col min="27" max="27" width="11.125" style="0" customWidth="1"/>
    <col min="28" max="28" width="8.25390625" style="0" customWidth="1"/>
    <col min="29" max="29" width="7.75390625" style="0" customWidth="1"/>
    <col min="30" max="30" width="8.125" style="0" customWidth="1"/>
    <col min="31" max="31" width="10.75390625" style="0" customWidth="1"/>
    <col min="32" max="32" width="10.25390625" style="0" customWidth="1"/>
    <col min="33" max="33" width="7.625" style="0" customWidth="1"/>
    <col min="34" max="34" width="8.25390625" style="0" customWidth="1"/>
    <col min="35" max="35" width="10.75390625" style="0" customWidth="1"/>
    <col min="36" max="36" width="9.375" style="0" customWidth="1"/>
    <col min="37" max="37" width="11.625" style="0" customWidth="1"/>
    <col min="38" max="38" width="9.625" style="0" customWidth="1"/>
    <col min="39" max="39" width="11.625" style="0" customWidth="1"/>
    <col min="40" max="40" width="8.125" style="0" customWidth="1"/>
    <col min="41" max="41" width="7.875" style="0" customWidth="1"/>
    <col min="42" max="42" width="10.25390625" style="0" customWidth="1"/>
    <col min="43" max="43" width="11.25390625" style="0" customWidth="1"/>
    <col min="44" max="44" width="11.75390625" style="0" customWidth="1"/>
    <col min="45" max="45" width="11.375" style="0" customWidth="1"/>
  </cols>
  <sheetData>
    <row r="1" spans="1:47" s="325" customFormat="1" ht="24" customHeight="1">
      <c r="A1" s="331"/>
      <c r="B1" s="332" t="s">
        <v>300</v>
      </c>
      <c r="C1" s="333" t="str">
        <f>CONCATENATE(Analyza!C1)</f>
        <v>2021</v>
      </c>
      <c r="D1" s="334"/>
      <c r="E1" s="335" t="s">
        <v>194</v>
      </c>
      <c r="F1" s="336"/>
      <c r="G1" s="336"/>
      <c r="H1" s="337"/>
      <c r="I1" s="338" t="s">
        <v>301</v>
      </c>
      <c r="J1" s="339"/>
      <c r="K1" s="339"/>
      <c r="L1" s="339"/>
      <c r="M1" s="339"/>
      <c r="N1" s="339"/>
      <c r="O1" s="339"/>
      <c r="P1" s="339"/>
      <c r="Q1" s="340"/>
      <c r="R1" s="341"/>
      <c r="S1" s="341"/>
      <c r="T1" s="632"/>
      <c r="U1" s="633"/>
      <c r="V1" s="633"/>
      <c r="W1" s="633"/>
      <c r="X1" s="633"/>
      <c r="Y1" s="342" t="s">
        <v>302</v>
      </c>
      <c r="Z1" s="343"/>
      <c r="AA1" s="344"/>
      <c r="AB1" s="345" t="s">
        <v>303</v>
      </c>
      <c r="AC1" s="346"/>
      <c r="AD1" s="347"/>
      <c r="AE1" s="347"/>
      <c r="AF1" s="342" t="s">
        <v>304</v>
      </c>
      <c r="AG1" s="348"/>
      <c r="AH1" s="348"/>
      <c r="AI1" s="349"/>
      <c r="AJ1" s="634" t="s">
        <v>305</v>
      </c>
      <c r="AK1" s="635"/>
      <c r="AL1" s="350" t="s">
        <v>306</v>
      </c>
      <c r="AM1" s="348"/>
      <c r="AN1" s="634" t="s">
        <v>307</v>
      </c>
      <c r="AO1" s="636"/>
      <c r="AP1" s="636"/>
      <c r="AQ1" s="637"/>
      <c r="AR1" s="602" t="s">
        <v>421</v>
      </c>
      <c r="AS1" s="603"/>
      <c r="AT1" s="351"/>
      <c r="AU1" s="351"/>
    </row>
    <row r="2" spans="1:47" s="325" customFormat="1" ht="17.25" customHeight="1">
      <c r="A2" s="352"/>
      <c r="B2" s="353" t="str">
        <f>CONCATENATE(Analyza!B2)</f>
        <v>Moravskoslezský kraj</v>
      </c>
      <c r="C2" s="354"/>
      <c r="D2" s="355"/>
      <c r="E2" s="638"/>
      <c r="F2" s="639"/>
      <c r="G2" s="639"/>
      <c r="H2" s="356"/>
      <c r="I2" s="640" t="s">
        <v>308</v>
      </c>
      <c r="J2" s="641"/>
      <c r="K2" s="641"/>
      <c r="L2" s="641"/>
      <c r="M2" s="641"/>
      <c r="N2" s="642"/>
      <c r="O2" s="643" t="s">
        <v>309</v>
      </c>
      <c r="P2" s="644"/>
      <c r="Q2" s="644"/>
      <c r="R2" s="644"/>
      <c r="S2" s="644"/>
      <c r="T2" s="644"/>
      <c r="U2" s="645" t="s">
        <v>310</v>
      </c>
      <c r="V2" s="644"/>
      <c r="W2" s="644"/>
      <c r="X2" s="644"/>
      <c r="Y2" s="357"/>
      <c r="Z2" s="358"/>
      <c r="AA2" s="359"/>
      <c r="AB2" s="360"/>
      <c r="AC2" s="360"/>
      <c r="AD2" s="360"/>
      <c r="AE2" s="361"/>
      <c r="AF2" s="357"/>
      <c r="AG2" s="358"/>
      <c r="AH2" s="358"/>
      <c r="AI2" s="359"/>
      <c r="AJ2" s="362"/>
      <c r="AK2" s="363"/>
      <c r="AL2" s="358"/>
      <c r="AM2" s="358"/>
      <c r="AN2" s="362"/>
      <c r="AO2" s="360"/>
      <c r="AP2" s="360"/>
      <c r="AQ2" s="363"/>
      <c r="AR2" s="604"/>
      <c r="AS2" s="605"/>
      <c r="AT2" s="351"/>
      <c r="AU2" s="351"/>
    </row>
    <row r="3" spans="1:47" s="325" customFormat="1" ht="12.75" customHeight="1" thickBot="1">
      <c r="A3" s="364"/>
      <c r="B3" s="365"/>
      <c r="C3" s="366"/>
      <c r="D3" s="367"/>
      <c r="E3" s="368" t="s">
        <v>158</v>
      </c>
      <c r="F3" s="369" t="s">
        <v>311</v>
      </c>
      <c r="G3" s="369" t="s">
        <v>312</v>
      </c>
      <c r="H3" s="369" t="s">
        <v>313</v>
      </c>
      <c r="I3" s="369" t="s">
        <v>314</v>
      </c>
      <c r="J3" s="369" t="s">
        <v>315</v>
      </c>
      <c r="K3" s="369" t="s">
        <v>316</v>
      </c>
      <c r="L3" s="369" t="s">
        <v>317</v>
      </c>
      <c r="M3" s="369" t="s">
        <v>318</v>
      </c>
      <c r="N3" s="369" t="s">
        <v>319</v>
      </c>
      <c r="O3" s="369" t="s">
        <v>320</v>
      </c>
      <c r="P3" s="369" t="s">
        <v>321</v>
      </c>
      <c r="Q3" s="369" t="s">
        <v>322</v>
      </c>
      <c r="R3" s="369" t="s">
        <v>323</v>
      </c>
      <c r="S3" s="369" t="s">
        <v>324</v>
      </c>
      <c r="T3" s="369" t="s">
        <v>325</v>
      </c>
      <c r="U3" s="369" t="s">
        <v>326</v>
      </c>
      <c r="V3" s="369" t="s">
        <v>327</v>
      </c>
      <c r="W3" s="369" t="s">
        <v>328</v>
      </c>
      <c r="X3" s="369" t="s">
        <v>329</v>
      </c>
      <c r="Y3" s="369" t="s">
        <v>330</v>
      </c>
      <c r="Z3" s="369" t="s">
        <v>331</v>
      </c>
      <c r="AA3" s="369" t="s">
        <v>332</v>
      </c>
      <c r="AB3" s="369" t="s">
        <v>333</v>
      </c>
      <c r="AC3" s="369" t="s">
        <v>334</v>
      </c>
      <c r="AD3" s="369" t="s">
        <v>335</v>
      </c>
      <c r="AE3" s="369" t="s">
        <v>336</v>
      </c>
      <c r="AF3" s="369" t="s">
        <v>337</v>
      </c>
      <c r="AG3" s="369" t="s">
        <v>338</v>
      </c>
      <c r="AH3" s="369" t="s">
        <v>339</v>
      </c>
      <c r="AI3" s="369" t="s">
        <v>340</v>
      </c>
      <c r="AJ3" s="369" t="s">
        <v>341</v>
      </c>
      <c r="AK3" s="369" t="s">
        <v>342</v>
      </c>
      <c r="AL3" s="369" t="s">
        <v>343</v>
      </c>
      <c r="AM3" s="369" t="s">
        <v>344</v>
      </c>
      <c r="AN3" s="369" t="s">
        <v>345</v>
      </c>
      <c r="AO3" s="369" t="s">
        <v>346</v>
      </c>
      <c r="AP3" s="369" t="s">
        <v>347</v>
      </c>
      <c r="AQ3" s="370" t="s">
        <v>348</v>
      </c>
      <c r="AR3" s="606" t="s">
        <v>422</v>
      </c>
      <c r="AS3" s="607" t="s">
        <v>423</v>
      </c>
      <c r="AT3" s="351"/>
      <c r="AU3" s="351"/>
    </row>
    <row r="4" spans="1:47" s="325" customFormat="1" ht="15" customHeight="1">
      <c r="A4" s="364"/>
      <c r="B4" s="365" t="str">
        <f>CONCATENATE(Analyza!B3)</f>
        <v>Bruntál</v>
      </c>
      <c r="C4" s="366"/>
      <c r="D4" s="367"/>
      <c r="E4" s="622" t="s">
        <v>349</v>
      </c>
      <c r="F4" s="623"/>
      <c r="G4" s="371" t="s">
        <v>350</v>
      </c>
      <c r="H4" s="372"/>
      <c r="I4" s="622" t="s">
        <v>349</v>
      </c>
      <c r="J4" s="628"/>
      <c r="K4" s="629"/>
      <c r="L4" s="373" t="s">
        <v>351</v>
      </c>
      <c r="M4" s="374"/>
      <c r="N4" s="375"/>
      <c r="O4" s="376" t="s">
        <v>349</v>
      </c>
      <c r="P4" s="377" t="s">
        <v>351</v>
      </c>
      <c r="Q4" s="630" t="s">
        <v>349</v>
      </c>
      <c r="R4" s="631"/>
      <c r="S4" s="378"/>
      <c r="T4" s="379"/>
      <c r="U4" s="373" t="s">
        <v>351</v>
      </c>
      <c r="V4" s="379"/>
      <c r="W4" s="379"/>
      <c r="X4" s="380"/>
      <c r="Y4" s="622" t="s">
        <v>349</v>
      </c>
      <c r="Z4" s="623"/>
      <c r="AA4" s="381"/>
      <c r="AB4" s="622" t="s">
        <v>349</v>
      </c>
      <c r="AC4" s="623"/>
      <c r="AD4" s="382" t="s">
        <v>351</v>
      </c>
      <c r="AE4" s="377"/>
      <c r="AF4" s="622" t="s">
        <v>349</v>
      </c>
      <c r="AG4" s="623"/>
      <c r="AH4" s="382" t="s">
        <v>351</v>
      </c>
      <c r="AI4" s="375"/>
      <c r="AJ4" s="383" t="s">
        <v>352</v>
      </c>
      <c r="AK4" s="375"/>
      <c r="AL4" s="384" t="s">
        <v>352</v>
      </c>
      <c r="AM4" s="375"/>
      <c r="AN4" s="622" t="s">
        <v>349</v>
      </c>
      <c r="AO4" s="623"/>
      <c r="AP4" s="382" t="s">
        <v>352</v>
      </c>
      <c r="AQ4" s="375"/>
      <c r="AR4" s="608" t="s">
        <v>350</v>
      </c>
      <c r="AS4" s="609" t="s">
        <v>350</v>
      </c>
      <c r="AT4" s="351"/>
      <c r="AU4" s="351"/>
    </row>
    <row r="5" spans="1:45" s="325" customFormat="1" ht="33.75" customHeight="1" thickBot="1">
      <c r="A5" s="385"/>
      <c r="B5" s="386" t="s">
        <v>353</v>
      </c>
      <c r="C5" s="387">
        <f>COUNTIF(D9:D75,"&gt;0")</f>
        <v>48</v>
      </c>
      <c r="D5" s="388"/>
      <c r="E5" s="389" t="s">
        <v>354</v>
      </c>
      <c r="F5" s="390" t="s">
        <v>355</v>
      </c>
      <c r="G5" s="391" t="s">
        <v>356</v>
      </c>
      <c r="H5" s="392" t="s">
        <v>11</v>
      </c>
      <c r="I5" s="389" t="s">
        <v>357</v>
      </c>
      <c r="J5" s="393" t="s">
        <v>358</v>
      </c>
      <c r="K5" s="390" t="s">
        <v>390</v>
      </c>
      <c r="L5" s="394" t="s">
        <v>356</v>
      </c>
      <c r="M5" s="394" t="s">
        <v>359</v>
      </c>
      <c r="N5" s="392" t="s">
        <v>11</v>
      </c>
      <c r="O5" s="389" t="s">
        <v>357</v>
      </c>
      <c r="P5" s="395" t="s">
        <v>356</v>
      </c>
      <c r="Q5" s="624" t="s">
        <v>360</v>
      </c>
      <c r="R5" s="625"/>
      <c r="S5" s="394" t="s">
        <v>359</v>
      </c>
      <c r="T5" s="392" t="s">
        <v>11</v>
      </c>
      <c r="U5" s="396" t="s">
        <v>356</v>
      </c>
      <c r="V5" s="394" t="s">
        <v>359</v>
      </c>
      <c r="W5" s="394" t="s">
        <v>359</v>
      </c>
      <c r="X5" s="397" t="s">
        <v>11</v>
      </c>
      <c r="Y5" s="626" t="s">
        <v>361</v>
      </c>
      <c r="Z5" s="627"/>
      <c r="AA5" s="392" t="s">
        <v>11</v>
      </c>
      <c r="AB5" s="398" t="s">
        <v>354</v>
      </c>
      <c r="AC5" s="393" t="s">
        <v>355</v>
      </c>
      <c r="AD5" s="399" t="s">
        <v>362</v>
      </c>
      <c r="AE5" s="392" t="s">
        <v>11</v>
      </c>
      <c r="AF5" s="389" t="s">
        <v>354</v>
      </c>
      <c r="AG5" s="393" t="s">
        <v>10</v>
      </c>
      <c r="AH5" s="399" t="s">
        <v>362</v>
      </c>
      <c r="AI5" s="392" t="s">
        <v>11</v>
      </c>
      <c r="AJ5" s="400" t="s">
        <v>8</v>
      </c>
      <c r="AK5" s="392" t="s">
        <v>11</v>
      </c>
      <c r="AL5" s="400" t="s">
        <v>8</v>
      </c>
      <c r="AM5" s="392" t="s">
        <v>11</v>
      </c>
      <c r="AN5" s="401" t="s">
        <v>354</v>
      </c>
      <c r="AO5" s="393" t="s">
        <v>355</v>
      </c>
      <c r="AP5" s="399" t="s">
        <v>362</v>
      </c>
      <c r="AQ5" s="397" t="s">
        <v>11</v>
      </c>
      <c r="AR5" s="610" t="s">
        <v>424</v>
      </c>
      <c r="AS5" s="611" t="s">
        <v>424</v>
      </c>
    </row>
    <row r="6" spans="1:45" s="325" customFormat="1" ht="15">
      <c r="A6" s="402"/>
      <c r="B6" s="403" t="s">
        <v>363</v>
      </c>
      <c r="C6" s="404"/>
      <c r="D6" s="405"/>
      <c r="E6" s="406"/>
      <c r="F6" s="347"/>
      <c r="G6" s="407" t="s">
        <v>364</v>
      </c>
      <c r="H6" s="408">
        <f>SUM(H9:H75)</f>
        <v>12</v>
      </c>
      <c r="I6" s="409"/>
      <c r="J6" s="410"/>
      <c r="K6" s="411"/>
      <c r="L6" s="412"/>
      <c r="M6" s="413" t="s">
        <v>364</v>
      </c>
      <c r="N6" s="408">
        <f>SUM(N9:N75)</f>
        <v>8</v>
      </c>
      <c r="O6" s="414"/>
      <c r="P6" s="415"/>
      <c r="Q6" s="415"/>
      <c r="R6" s="415"/>
      <c r="S6" s="407" t="s">
        <v>364</v>
      </c>
      <c r="T6" s="408">
        <f>SUM(T9:T75)</f>
        <v>46</v>
      </c>
      <c r="U6" s="416"/>
      <c r="V6" s="417"/>
      <c r="W6" s="407" t="s">
        <v>364</v>
      </c>
      <c r="X6" s="408">
        <f>SUM(X9:X75)</f>
        <v>14</v>
      </c>
      <c r="Y6" s="418"/>
      <c r="Z6" s="407" t="s">
        <v>364</v>
      </c>
      <c r="AA6" s="408">
        <f>SUM(AA9:AA75)</f>
        <v>4</v>
      </c>
      <c r="AB6" s="415"/>
      <c r="AC6" s="415"/>
      <c r="AD6" s="407" t="s">
        <v>364</v>
      </c>
      <c r="AE6" s="408">
        <f>SUM(AE9:AE75)</f>
        <v>23</v>
      </c>
      <c r="AF6" s="418"/>
      <c r="AG6" s="419"/>
      <c r="AH6" s="407" t="s">
        <v>364</v>
      </c>
      <c r="AI6" s="408">
        <f>SUM(AI9:AI75)</f>
        <v>28</v>
      </c>
      <c r="AJ6" s="420" t="s">
        <v>364</v>
      </c>
      <c r="AK6" s="408">
        <f>SUM(AK9:AK75)</f>
        <v>43</v>
      </c>
      <c r="AL6" s="407" t="s">
        <v>364</v>
      </c>
      <c r="AM6" s="408">
        <f>SUM(AM9:AM75)</f>
        <v>39</v>
      </c>
      <c r="AN6" s="418"/>
      <c r="AO6" s="419"/>
      <c r="AP6" s="407" t="s">
        <v>364</v>
      </c>
      <c r="AQ6" s="408">
        <f>SUM(AQ9:AQ75)</f>
        <v>4</v>
      </c>
      <c r="AR6" s="612">
        <f>SUM(AR9:AR75)</f>
        <v>20</v>
      </c>
      <c r="AS6" s="613">
        <f>SUM(AS9:AS75)</f>
        <v>18</v>
      </c>
    </row>
    <row r="7" spans="1:45" s="325" customFormat="1" ht="13.5" thickBot="1">
      <c r="A7" s="364"/>
      <c r="B7" s="421" t="s">
        <v>365</v>
      </c>
      <c r="C7" s="421"/>
      <c r="D7" s="422"/>
      <c r="E7" s="423"/>
      <c r="F7" s="421"/>
      <c r="G7" s="424" t="s">
        <v>193</v>
      </c>
      <c r="H7" s="425">
        <f>IF($C$5=0,"",H6/$C$5*100)</f>
        <v>25</v>
      </c>
      <c r="I7" s="426"/>
      <c r="J7" s="427"/>
      <c r="K7" s="428"/>
      <c r="L7" s="412"/>
      <c r="M7" s="424" t="s">
        <v>193</v>
      </c>
      <c r="N7" s="425">
        <f>IF($C$5=0,"",N6/$C$5*100)</f>
        <v>16.666666666666664</v>
      </c>
      <c r="O7" s="429"/>
      <c r="P7" s="421"/>
      <c r="Q7" s="421"/>
      <c r="R7" s="421"/>
      <c r="S7" s="430" t="s">
        <v>193</v>
      </c>
      <c r="T7" s="425">
        <f>IF($C$5=0,"",T6/$C$5*100)</f>
        <v>95.83333333333334</v>
      </c>
      <c r="U7" s="416"/>
      <c r="V7" s="430"/>
      <c r="W7" s="430" t="s">
        <v>193</v>
      </c>
      <c r="X7" s="425">
        <f>IF($C$5=0,"",X6/$C$5*100)</f>
        <v>29.166666666666668</v>
      </c>
      <c r="Y7" s="423"/>
      <c r="Z7" s="430" t="s">
        <v>193</v>
      </c>
      <c r="AA7" s="425">
        <f>IF($C$5=0,"",AA6/$C$5*100)</f>
        <v>8.333333333333332</v>
      </c>
      <c r="AB7" s="421"/>
      <c r="AC7" s="421"/>
      <c r="AD7" s="430" t="s">
        <v>193</v>
      </c>
      <c r="AE7" s="425">
        <f>IF($C$5=0,"",AE6/$C$5*100)</f>
        <v>47.91666666666667</v>
      </c>
      <c r="AF7" s="423"/>
      <c r="AG7" s="421"/>
      <c r="AH7" s="430" t="s">
        <v>193</v>
      </c>
      <c r="AI7" s="425">
        <f>IF($C$5=0,"",AI6/$C$5*100)</f>
        <v>58.333333333333336</v>
      </c>
      <c r="AJ7" s="431" t="s">
        <v>193</v>
      </c>
      <c r="AK7" s="425">
        <f>IF($C$5=0,"",AK6/$C$5*100)</f>
        <v>89.58333333333334</v>
      </c>
      <c r="AL7" s="430" t="s">
        <v>193</v>
      </c>
      <c r="AM7" s="425">
        <f>IF($C$5=0,"",AM6/$C$5*100)</f>
        <v>81.25</v>
      </c>
      <c r="AN7" s="423"/>
      <c r="AO7" s="421"/>
      <c r="AP7" s="430" t="s">
        <v>193</v>
      </c>
      <c r="AQ7" s="425">
        <f>IF($C$5=0,"",AQ6/$C$5*100)</f>
        <v>8.333333333333332</v>
      </c>
      <c r="AR7" s="614">
        <f>IF($C$5=0,"",AR6/$C$5*100)</f>
        <v>41.66666666666667</v>
      </c>
      <c r="AS7" s="615">
        <f>IF($C$5=0,"",AS6/$C$5*100)</f>
        <v>37.5</v>
      </c>
    </row>
    <row r="8" spans="1:45" s="449" customFormat="1" ht="50.25" customHeight="1" thickBot="1" thickTop="1">
      <c r="A8" s="432"/>
      <c r="B8" s="433" t="s">
        <v>1</v>
      </c>
      <c r="C8" s="434" t="s">
        <v>0</v>
      </c>
      <c r="D8" s="435" t="s">
        <v>9</v>
      </c>
      <c r="E8" s="436" t="s">
        <v>366</v>
      </c>
      <c r="F8" s="437" t="s">
        <v>389</v>
      </c>
      <c r="G8" s="438" t="s">
        <v>367</v>
      </c>
      <c r="H8" s="439" t="s">
        <v>368</v>
      </c>
      <c r="I8" s="436" t="s">
        <v>369</v>
      </c>
      <c r="J8" s="440" t="s">
        <v>370</v>
      </c>
      <c r="K8" s="437" t="s">
        <v>371</v>
      </c>
      <c r="L8" s="441" t="s">
        <v>372</v>
      </c>
      <c r="M8" s="441" t="s">
        <v>373</v>
      </c>
      <c r="N8" s="439" t="s">
        <v>374</v>
      </c>
      <c r="O8" s="442" t="s">
        <v>375</v>
      </c>
      <c r="P8" s="443" t="s">
        <v>219</v>
      </c>
      <c r="Q8" s="441" t="s">
        <v>376</v>
      </c>
      <c r="R8" s="441" t="s">
        <v>377</v>
      </c>
      <c r="S8" s="441" t="s">
        <v>12</v>
      </c>
      <c r="T8" s="439" t="s">
        <v>378</v>
      </c>
      <c r="U8" s="444" t="s">
        <v>212</v>
      </c>
      <c r="V8" s="443" t="s">
        <v>379</v>
      </c>
      <c r="W8" s="443" t="s">
        <v>380</v>
      </c>
      <c r="X8" s="445" t="s">
        <v>381</v>
      </c>
      <c r="Y8" s="444" t="s">
        <v>382</v>
      </c>
      <c r="Z8" s="441" t="s">
        <v>383</v>
      </c>
      <c r="AA8" s="439" t="s">
        <v>384</v>
      </c>
      <c r="AB8" s="446" t="s">
        <v>385</v>
      </c>
      <c r="AC8" s="440" t="s">
        <v>389</v>
      </c>
      <c r="AD8" s="441" t="s">
        <v>13</v>
      </c>
      <c r="AE8" s="439" t="s">
        <v>384</v>
      </c>
      <c r="AF8" s="436" t="s">
        <v>386</v>
      </c>
      <c r="AG8" s="437" t="s">
        <v>389</v>
      </c>
      <c r="AH8" s="441" t="s">
        <v>14</v>
      </c>
      <c r="AI8" s="439" t="s">
        <v>384</v>
      </c>
      <c r="AJ8" s="447" t="s">
        <v>15</v>
      </c>
      <c r="AK8" s="439" t="s">
        <v>384</v>
      </c>
      <c r="AL8" s="441" t="s">
        <v>16</v>
      </c>
      <c r="AM8" s="439" t="s">
        <v>384</v>
      </c>
      <c r="AN8" s="436" t="s">
        <v>387</v>
      </c>
      <c r="AO8" s="440" t="s">
        <v>389</v>
      </c>
      <c r="AP8" s="441" t="s">
        <v>388</v>
      </c>
      <c r="AQ8" s="448" t="s">
        <v>384</v>
      </c>
      <c r="AR8" s="616" t="s">
        <v>397</v>
      </c>
      <c r="AS8" s="617" t="s">
        <v>425</v>
      </c>
    </row>
    <row r="9" spans="1:45" s="325" customFormat="1" ht="12.75">
      <c r="A9" s="450" t="str">
        <f>CONCATENATE(Analyza!A5)</f>
        <v>01</v>
      </c>
      <c r="B9" s="451" t="str">
        <f>CONCATENATE(Analyza!B5)</f>
        <v>Bruntál</v>
      </c>
      <c r="C9" s="452">
        <f>Analyza!C5</f>
        <v>16106</v>
      </c>
      <c r="D9" s="453">
        <f>Analyza!D5</f>
        <v>6</v>
      </c>
      <c r="E9" s="454">
        <f aca="true" t="shared" si="0" ref="E9:E16">IF(D9&lt;&gt;0,CHOOSE(D9,4,5,15,23,28,40,45,50),0)</f>
        <v>40</v>
      </c>
      <c r="F9" s="455">
        <f aca="true" t="shared" si="1" ref="F9:F40">IF(D9&lt;&gt;0,CHOOSE(D9,2.4,4,10.5,23,29,37,43,48),0)</f>
        <v>37</v>
      </c>
      <c r="G9" s="456">
        <f>Profesional!AZ7</f>
        <v>39</v>
      </c>
      <c r="H9" s="457">
        <f aca="true" t="shared" si="2" ref="H9:H16">IF(D9=0,"",IF(G9=0,0,IF(G9&gt;=E9,1,0)))</f>
        <v>0</v>
      </c>
      <c r="I9" s="458">
        <f aca="true" t="shared" si="3" ref="I9:I16">C9*2</f>
        <v>32212</v>
      </c>
      <c r="J9" s="459">
        <f aca="true" t="shared" si="4" ref="J9:J16">ROUND(I9*7/100,0)</f>
        <v>2255</v>
      </c>
      <c r="K9" s="460">
        <f>IF(J9=0,"",J9*'[1]SUM'!$C$2)</f>
        <v>588555</v>
      </c>
      <c r="L9" s="461">
        <f>'[1]Poverena'!FC9</f>
        <v>632277</v>
      </c>
      <c r="M9" s="462">
        <f aca="true" t="shared" si="5" ref="M9:M16">IF(C9=0,0,L9/C9)</f>
        <v>39.25723332919409</v>
      </c>
      <c r="N9" s="463">
        <f aca="true" t="shared" si="6" ref="N9:N16">IF(D9=0,"",IF(M9=0,0,IF(M9&gt;=30,1,0)))</f>
        <v>1</v>
      </c>
      <c r="O9" s="464">
        <f aca="true" t="shared" si="7" ref="O9:O16">C9*3</f>
        <v>48318</v>
      </c>
      <c r="P9" s="465">
        <f>Profesional!D7</f>
        <v>103648</v>
      </c>
      <c r="Q9" s="466">
        <f aca="true" t="shared" si="8" ref="Q9:Q16">P9-R9</f>
        <v>47248</v>
      </c>
      <c r="R9" s="467">
        <f>'[1]Poverena'!U9</f>
        <v>56400</v>
      </c>
      <c r="S9" s="468">
        <f aca="true" t="shared" si="9" ref="S9:S16">IF(P9=0,0,ROUND(R9/P9*100,1))</f>
        <v>54.4</v>
      </c>
      <c r="T9" s="463">
        <f aca="true" t="shared" si="10" ref="T9:T16">IF(D9=0,"",IF(S9&gt;=75,1,0))</f>
        <v>0</v>
      </c>
      <c r="U9" s="469">
        <f>Profesional!G7</f>
        <v>2589</v>
      </c>
      <c r="V9" s="470">
        <f aca="true" t="shared" si="11" ref="V9:V16">IF(R9=0,0,U9/R9*100)</f>
        <v>4.590425531914893</v>
      </c>
      <c r="W9" s="471">
        <f aca="true" t="shared" si="12" ref="W9:W16">IF(P9=0,0,U9/P9*100)</f>
        <v>2.497877431305959</v>
      </c>
      <c r="X9" s="472">
        <f aca="true" t="shared" si="13" ref="X9:X16">IF(D9=0,"",IF((U9-J9)&gt;=0,1,0))</f>
        <v>1</v>
      </c>
      <c r="Y9" s="473">
        <f>'[1]Poverena'!CC9</f>
        <v>607</v>
      </c>
      <c r="Z9" s="474">
        <f>IF(Profesional!AY7="",0,Profesional!AY7)</f>
        <v>37.69</v>
      </c>
      <c r="AA9" s="475">
        <f aca="true" t="shared" si="14" ref="AA9:AA16">IF(D9=0,"",IF(D9&lt;3,"nehodnotit",IF(Z9&gt;=60,1,0)))</f>
        <v>0</v>
      </c>
      <c r="AB9" s="476">
        <f aca="true" t="shared" si="15" ref="AB9:AB16">IF(D9&lt;&gt;0,CHOOSE(D9,4,6,9,10,20,28,70,120),0)</f>
        <v>28</v>
      </c>
      <c r="AC9" s="477">
        <f aca="true" t="shared" si="16" ref="AC9:AC40">IF(D9&lt;&gt;0,CHOOSE(D9,5,6,10,18,27,41,81,210),0)</f>
        <v>41</v>
      </c>
      <c r="AD9" s="478">
        <f>'[1]Poverena'!CD9</f>
        <v>27</v>
      </c>
      <c r="AE9" s="479">
        <f aca="true" t="shared" si="17" ref="AE9:AE16">IF(D9=0,"",IF(AD9=0,0,IF(AD9&gt;=AB9,1,0)))</f>
        <v>0</v>
      </c>
      <c r="AF9" s="480">
        <f aca="true" t="shared" si="18" ref="AF9:AF16">IF(D9&lt;&gt;0,CHOOSE(D9,1,2,2,3,5,10,15,20),0)</f>
        <v>10</v>
      </c>
      <c r="AG9" s="477">
        <f aca="true" t="shared" si="19" ref="AG9:AG40">IF(D9&lt;&gt;0,CHOOSE(D9,1,1,2,3,5,8,18,44),0)</f>
        <v>8</v>
      </c>
      <c r="AH9" s="481">
        <f>'[1]Poverena'!CF9</f>
        <v>10</v>
      </c>
      <c r="AI9" s="475">
        <f aca="true" t="shared" si="20" ref="AI9:AI16">IF(D9=0,"",IF(AH9=0,0,IF(AH9&gt;=AF9,1,0)))</f>
        <v>1</v>
      </c>
      <c r="AJ9" s="473">
        <f>Profesional!BA7</f>
        <v>1</v>
      </c>
      <c r="AK9" s="475">
        <f aca="true" t="shared" si="21" ref="AK9:AK16">IF(D9=0,"",IF(AJ9=1,1,0))</f>
        <v>1</v>
      </c>
      <c r="AL9" s="482">
        <f>Profesional!BC7</f>
        <v>1</v>
      </c>
      <c r="AM9" s="475">
        <f aca="true" t="shared" si="22" ref="AM9:AM16">IF(F9=0,"",IF(AL9=1,1,0))</f>
        <v>1</v>
      </c>
      <c r="AN9" s="480">
        <f aca="true" t="shared" si="23" ref="AN9:AN40">IF(D9&lt;&gt;0,CHOOSE(D9,4,6,20,40,80,150,300,600),0)</f>
        <v>150</v>
      </c>
      <c r="AO9" s="483">
        <f aca="true" t="shared" si="24" ref="AO9:AO40">IF(D9&lt;&gt;0,CHOOSE(D9,1.5,5,18,50,102,218,483,924),0)</f>
        <v>218</v>
      </c>
      <c r="AP9" s="481">
        <f>Profesional!AS7+Profesional!AT7</f>
        <v>272</v>
      </c>
      <c r="AQ9" s="475">
        <f aca="true" t="shared" si="25" ref="AQ9:AQ16">IF(D9=0,"",IF(AP9=0,0,IF(AP9&gt;=AN9,1,0)))</f>
        <v>1</v>
      </c>
      <c r="AR9" s="618">
        <f>IF('[1]Poverena'!E9&gt;0,1,0)</f>
        <v>1</v>
      </c>
      <c r="AS9" s="618">
        <f>IF('[1]Poverena'!CG9&gt;0,1,0)</f>
        <v>1</v>
      </c>
    </row>
    <row r="10" spans="1:45" s="325" customFormat="1" ht="12.75">
      <c r="A10" s="450" t="str">
        <f>CONCATENATE(Analyza!A6)</f>
        <v>01</v>
      </c>
      <c r="B10" s="484" t="str">
        <f>CONCATENATE(Analyza!B6)</f>
        <v>Břidličná</v>
      </c>
      <c r="C10" s="485">
        <f>Analyza!C6</f>
        <v>3114</v>
      </c>
      <c r="D10" s="486">
        <f>Analyza!D6</f>
        <v>4</v>
      </c>
      <c r="E10" s="487">
        <f t="shared" si="0"/>
        <v>23</v>
      </c>
      <c r="F10" s="488">
        <f t="shared" si="1"/>
        <v>23</v>
      </c>
      <c r="G10" s="489">
        <f>Profesional!AZ12</f>
        <v>34</v>
      </c>
      <c r="H10" s="490">
        <f t="shared" si="2"/>
        <v>1</v>
      </c>
      <c r="I10" s="487">
        <f t="shared" si="3"/>
        <v>6228</v>
      </c>
      <c r="J10" s="459">
        <f t="shared" si="4"/>
        <v>436</v>
      </c>
      <c r="K10" s="460">
        <f>IF(J10=0,"",J10*'[1]SUM'!$C$2)</f>
        <v>113796</v>
      </c>
      <c r="L10" s="491">
        <f>'[1]Profi'!FC10</f>
        <v>101518</v>
      </c>
      <c r="M10" s="462">
        <f t="shared" si="5"/>
        <v>32.600513808606294</v>
      </c>
      <c r="N10" s="463">
        <f t="shared" si="6"/>
        <v>1</v>
      </c>
      <c r="O10" s="492">
        <f t="shared" si="7"/>
        <v>9342</v>
      </c>
      <c r="P10" s="493">
        <f>Profesional!D12</f>
        <v>10093</v>
      </c>
      <c r="Q10" s="494">
        <f t="shared" si="8"/>
        <v>1913</v>
      </c>
      <c r="R10" s="495">
        <f>'[1]Profi'!U10</f>
        <v>8180</v>
      </c>
      <c r="S10" s="468">
        <f t="shared" si="9"/>
        <v>81</v>
      </c>
      <c r="T10" s="463">
        <f t="shared" si="10"/>
        <v>1</v>
      </c>
      <c r="U10" s="496">
        <f>Profesional!G12</f>
        <v>362</v>
      </c>
      <c r="V10" s="470">
        <f t="shared" si="11"/>
        <v>4.425427872860635</v>
      </c>
      <c r="W10" s="471">
        <f t="shared" si="12"/>
        <v>3.5866442088576242</v>
      </c>
      <c r="X10" s="497">
        <f t="shared" si="13"/>
        <v>0</v>
      </c>
      <c r="Y10" s="496">
        <f>'[1]Profi'!CC10</f>
        <v>178</v>
      </c>
      <c r="Z10" s="498">
        <f>IF(Profesional!AY12="",0,Profesional!AY12)</f>
        <v>57.16</v>
      </c>
      <c r="AA10" s="497">
        <f t="shared" si="14"/>
        <v>0</v>
      </c>
      <c r="AB10" s="499">
        <f t="shared" si="15"/>
        <v>10</v>
      </c>
      <c r="AC10" s="500">
        <f t="shared" si="16"/>
        <v>18</v>
      </c>
      <c r="AD10" s="501">
        <f>'[1]Profi'!CD10</f>
        <v>30</v>
      </c>
      <c r="AE10" s="502">
        <f t="shared" si="17"/>
        <v>1</v>
      </c>
      <c r="AF10" s="487">
        <f t="shared" si="18"/>
        <v>3</v>
      </c>
      <c r="AG10" s="500">
        <f t="shared" si="19"/>
        <v>3</v>
      </c>
      <c r="AH10" s="495">
        <f>'[1]Profi'!CF10</f>
        <v>3</v>
      </c>
      <c r="AI10" s="497">
        <f t="shared" si="20"/>
        <v>1</v>
      </c>
      <c r="AJ10" s="496">
        <f>Profesional!BA12</f>
        <v>1</v>
      </c>
      <c r="AK10" s="497">
        <f t="shared" si="21"/>
        <v>1</v>
      </c>
      <c r="AL10" s="503">
        <f>Profesional!BC12</f>
        <v>1</v>
      </c>
      <c r="AM10" s="463">
        <f t="shared" si="22"/>
        <v>1</v>
      </c>
      <c r="AN10" s="487">
        <f t="shared" si="23"/>
        <v>40</v>
      </c>
      <c r="AO10" s="504">
        <f t="shared" si="24"/>
        <v>50</v>
      </c>
      <c r="AP10" s="495">
        <f>Profesional!AS12+Profesional!AT12</f>
        <v>21</v>
      </c>
      <c r="AQ10" s="497">
        <f t="shared" si="25"/>
        <v>0</v>
      </c>
      <c r="AR10" s="619">
        <f>IF('[1]Profi'!E10&gt;0,1,0)</f>
        <v>1</v>
      </c>
      <c r="AS10" s="619">
        <f>IF('[1]Profi'!CG10&gt;0,1,0)</f>
        <v>1</v>
      </c>
    </row>
    <row r="11" spans="1:45" s="325" customFormat="1" ht="12.75">
      <c r="A11" s="450" t="str">
        <f>CONCATENATE(Analyza!A7)</f>
        <v>02</v>
      </c>
      <c r="B11" s="484" t="str">
        <f>CONCATENATE(Analyza!B7)</f>
        <v>Horní Benešov</v>
      </c>
      <c r="C11" s="485">
        <f>Analyza!C7</f>
        <v>2307</v>
      </c>
      <c r="D11" s="486">
        <f>Analyza!D7</f>
        <v>3</v>
      </c>
      <c r="E11" s="487">
        <f t="shared" si="0"/>
        <v>15</v>
      </c>
      <c r="F11" s="488">
        <f t="shared" si="1"/>
        <v>10.5</v>
      </c>
      <c r="G11" s="489">
        <f>Profesional!AZ13</f>
        <v>37</v>
      </c>
      <c r="H11" s="490">
        <f t="shared" si="2"/>
        <v>1</v>
      </c>
      <c r="I11" s="487">
        <f t="shared" si="3"/>
        <v>4614</v>
      </c>
      <c r="J11" s="459">
        <f t="shared" si="4"/>
        <v>323</v>
      </c>
      <c r="K11" s="460">
        <f>IF(J11=0,"",J11*'[1]SUM'!$C$2)</f>
        <v>84303</v>
      </c>
      <c r="L11" s="491">
        <f>'[1]Profi'!FC11</f>
        <v>80377</v>
      </c>
      <c r="M11" s="462">
        <f t="shared" si="5"/>
        <v>34.84048547897703</v>
      </c>
      <c r="N11" s="463">
        <f t="shared" si="6"/>
        <v>1</v>
      </c>
      <c r="O11" s="492">
        <f t="shared" si="7"/>
        <v>6921</v>
      </c>
      <c r="P11" s="493">
        <f>Profesional!D13</f>
        <v>15611</v>
      </c>
      <c r="Q11" s="494">
        <f t="shared" si="8"/>
        <v>3254</v>
      </c>
      <c r="R11" s="495">
        <f>'[1]Profi'!U11</f>
        <v>12357</v>
      </c>
      <c r="S11" s="468">
        <f t="shared" si="9"/>
        <v>79.2</v>
      </c>
      <c r="T11" s="463">
        <f t="shared" si="10"/>
        <v>1</v>
      </c>
      <c r="U11" s="496">
        <f>Profesional!G13</f>
        <v>381</v>
      </c>
      <c r="V11" s="470">
        <f t="shared" si="11"/>
        <v>3.083272638990046</v>
      </c>
      <c r="W11" s="471">
        <f t="shared" si="12"/>
        <v>2.440586765742105</v>
      </c>
      <c r="X11" s="497">
        <f t="shared" si="13"/>
        <v>1</v>
      </c>
      <c r="Y11" s="496">
        <f>'[1]Profi'!CC11</f>
        <v>255</v>
      </c>
      <c r="Z11" s="498">
        <f>IF(Profesional!AY13="",0,Profesional!AY13)</f>
        <v>110.53</v>
      </c>
      <c r="AA11" s="497">
        <f t="shared" si="14"/>
        <v>1</v>
      </c>
      <c r="AB11" s="499">
        <f t="shared" si="15"/>
        <v>9</v>
      </c>
      <c r="AC11" s="500">
        <f t="shared" si="16"/>
        <v>10</v>
      </c>
      <c r="AD11" s="501">
        <f>'[1]Profi'!CD11</f>
        <v>30</v>
      </c>
      <c r="AE11" s="502">
        <f t="shared" si="17"/>
        <v>1</v>
      </c>
      <c r="AF11" s="487">
        <f t="shared" si="18"/>
        <v>2</v>
      </c>
      <c r="AG11" s="500">
        <f t="shared" si="19"/>
        <v>2</v>
      </c>
      <c r="AH11" s="495">
        <f>'[1]Profi'!CF11</f>
        <v>9</v>
      </c>
      <c r="AI11" s="497">
        <f t="shared" si="20"/>
        <v>1</v>
      </c>
      <c r="AJ11" s="496">
        <f>Profesional!BA13</f>
        <v>1</v>
      </c>
      <c r="AK11" s="497">
        <f t="shared" si="21"/>
        <v>1</v>
      </c>
      <c r="AL11" s="503">
        <f>Profesional!BC13</f>
        <v>1</v>
      </c>
      <c r="AM11" s="463">
        <f t="shared" si="22"/>
        <v>1</v>
      </c>
      <c r="AN11" s="487">
        <f t="shared" si="23"/>
        <v>20</v>
      </c>
      <c r="AO11" s="504">
        <f t="shared" si="24"/>
        <v>18</v>
      </c>
      <c r="AP11" s="495">
        <f>Profesional!AS13+Profesional!AT13</f>
        <v>66</v>
      </c>
      <c r="AQ11" s="497">
        <f t="shared" si="25"/>
        <v>1</v>
      </c>
      <c r="AR11" s="619">
        <f>IF('[1]Profi'!E11&gt;0,1,0)</f>
        <v>1</v>
      </c>
      <c r="AS11" s="619">
        <f>IF('[1]Profi'!CG11&gt;0,1,0)</f>
        <v>1</v>
      </c>
    </row>
    <row r="12" spans="1:45" s="325" customFormat="1" ht="12.75">
      <c r="A12" s="450" t="str">
        <f>CONCATENATE(Analyza!A8)</f>
        <v>03</v>
      </c>
      <c r="B12" s="484" t="str">
        <f>CONCATENATE(Analyza!B8)</f>
        <v>Krnov</v>
      </c>
      <c r="C12" s="485">
        <f>Analyza!C8</f>
        <v>23356</v>
      </c>
      <c r="D12" s="486">
        <f>Analyza!D8</f>
        <v>7</v>
      </c>
      <c r="E12" s="487">
        <f t="shared" si="0"/>
        <v>45</v>
      </c>
      <c r="F12" s="488">
        <f t="shared" si="1"/>
        <v>43</v>
      </c>
      <c r="G12" s="489">
        <f>Profesional!AZ14</f>
        <v>42</v>
      </c>
      <c r="H12" s="490">
        <f t="shared" si="2"/>
        <v>0</v>
      </c>
      <c r="I12" s="487">
        <f t="shared" si="3"/>
        <v>46712</v>
      </c>
      <c r="J12" s="459">
        <f t="shared" si="4"/>
        <v>3270</v>
      </c>
      <c r="K12" s="460">
        <f>IF(J12=0,"",J12*'[1]SUM'!$C$2)</f>
        <v>853470</v>
      </c>
      <c r="L12" s="491">
        <f>'[1]Profi'!FC12</f>
        <v>935739</v>
      </c>
      <c r="M12" s="462">
        <f t="shared" si="5"/>
        <v>40.06418051036136</v>
      </c>
      <c r="N12" s="463">
        <f t="shared" si="6"/>
        <v>1</v>
      </c>
      <c r="O12" s="492">
        <f t="shared" si="7"/>
        <v>70068</v>
      </c>
      <c r="P12" s="493">
        <f>Profesional!D14</f>
        <v>105906</v>
      </c>
      <c r="Q12" s="494">
        <f t="shared" si="8"/>
        <v>30906</v>
      </c>
      <c r="R12" s="495">
        <f>'[1]Profi'!U12</f>
        <v>75000</v>
      </c>
      <c r="S12" s="468">
        <f t="shared" si="9"/>
        <v>70.8</v>
      </c>
      <c r="T12" s="463">
        <f t="shared" si="10"/>
        <v>0</v>
      </c>
      <c r="U12" s="496">
        <f>Profesional!G14</f>
        <v>3631</v>
      </c>
      <c r="V12" s="470">
        <f t="shared" si="11"/>
        <v>4.841333333333334</v>
      </c>
      <c r="W12" s="471">
        <f t="shared" si="12"/>
        <v>3.428512076747304</v>
      </c>
      <c r="X12" s="497">
        <f t="shared" si="13"/>
        <v>1</v>
      </c>
      <c r="Y12" s="496">
        <f>'[1]Profi'!CC12</f>
        <v>340</v>
      </c>
      <c r="Z12" s="498">
        <f>IF(Profesional!AY14="",0,Profesional!AY14)</f>
        <v>14.56</v>
      </c>
      <c r="AA12" s="497">
        <f t="shared" si="14"/>
        <v>0</v>
      </c>
      <c r="AB12" s="499">
        <f t="shared" si="15"/>
        <v>70</v>
      </c>
      <c r="AC12" s="500">
        <f t="shared" si="16"/>
        <v>81</v>
      </c>
      <c r="AD12" s="501">
        <f>'[1]Profi'!CD12</f>
        <v>47</v>
      </c>
      <c r="AE12" s="502">
        <f t="shared" si="17"/>
        <v>0</v>
      </c>
      <c r="AF12" s="487">
        <f t="shared" si="18"/>
        <v>15</v>
      </c>
      <c r="AG12" s="500">
        <f t="shared" si="19"/>
        <v>18</v>
      </c>
      <c r="AH12" s="495">
        <f>'[1]Profi'!CF12</f>
        <v>19</v>
      </c>
      <c r="AI12" s="497">
        <f t="shared" si="20"/>
        <v>1</v>
      </c>
      <c r="AJ12" s="496">
        <f>Profesional!BA14</f>
        <v>1</v>
      </c>
      <c r="AK12" s="497">
        <f t="shared" si="21"/>
        <v>1</v>
      </c>
      <c r="AL12" s="503">
        <f>Profesional!BC14</f>
        <v>1</v>
      </c>
      <c r="AM12" s="463">
        <f t="shared" si="22"/>
        <v>1</v>
      </c>
      <c r="AN12" s="487">
        <f t="shared" si="23"/>
        <v>300</v>
      </c>
      <c r="AO12" s="504">
        <f t="shared" si="24"/>
        <v>483</v>
      </c>
      <c r="AP12" s="495">
        <f>Profesional!AS14+Profesional!AT14</f>
        <v>171</v>
      </c>
      <c r="AQ12" s="497">
        <f t="shared" si="25"/>
        <v>0</v>
      </c>
      <c r="AR12" s="619">
        <f>IF('[1]Profi'!E12&gt;0,1,0)</f>
        <v>1</v>
      </c>
      <c r="AS12" s="619">
        <f>IF('[1]Profi'!CG12&gt;0,1,0)</f>
        <v>1</v>
      </c>
    </row>
    <row r="13" spans="1:45" ht="12.75">
      <c r="A13" s="450" t="str">
        <f>CONCATENATE(Analyza!A9)</f>
        <v>04</v>
      </c>
      <c r="B13" s="484" t="str">
        <f>CONCATENATE(Analyza!B9)</f>
        <v>Město Albrechtice</v>
      </c>
      <c r="C13" s="485">
        <f>Analyza!C9</f>
        <v>3486</v>
      </c>
      <c r="D13" s="486">
        <f>Analyza!D9</f>
        <v>4</v>
      </c>
      <c r="E13" s="487">
        <f t="shared" si="0"/>
        <v>23</v>
      </c>
      <c r="F13" s="488">
        <f t="shared" si="1"/>
        <v>23</v>
      </c>
      <c r="G13" s="489">
        <f>Profesional!AZ15</f>
        <v>20</v>
      </c>
      <c r="H13" s="490">
        <f t="shared" si="2"/>
        <v>0</v>
      </c>
      <c r="I13" s="505">
        <f t="shared" si="3"/>
        <v>6972</v>
      </c>
      <c r="J13" s="459">
        <f t="shared" si="4"/>
        <v>488</v>
      </c>
      <c r="K13" s="460">
        <f>IF(J13=0,"",J13*'[1]SUM'!$C$2)</f>
        <v>127368</v>
      </c>
      <c r="L13" s="506">
        <f>'[1]Profi'!FC13</f>
        <v>106034</v>
      </c>
      <c r="M13" s="462">
        <f t="shared" si="5"/>
        <v>30.417096959265635</v>
      </c>
      <c r="N13" s="463">
        <f t="shared" si="6"/>
        <v>1</v>
      </c>
      <c r="O13" s="492">
        <f t="shared" si="7"/>
        <v>10458</v>
      </c>
      <c r="P13" s="507">
        <f>Profesional!D15</f>
        <v>17892</v>
      </c>
      <c r="Q13" s="494">
        <f t="shared" si="8"/>
        <v>1092</v>
      </c>
      <c r="R13" s="508">
        <f>'[1]Profi'!U13</f>
        <v>16800</v>
      </c>
      <c r="S13" s="468">
        <f t="shared" si="9"/>
        <v>93.9</v>
      </c>
      <c r="T13" s="463">
        <f t="shared" si="10"/>
        <v>1</v>
      </c>
      <c r="U13" s="509">
        <f>Profesional!G15</f>
        <v>498</v>
      </c>
      <c r="V13" s="470">
        <f t="shared" si="11"/>
        <v>2.9642857142857144</v>
      </c>
      <c r="W13" s="471">
        <f t="shared" si="12"/>
        <v>2.78336686787391</v>
      </c>
      <c r="X13" s="497">
        <f t="shared" si="13"/>
        <v>1</v>
      </c>
      <c r="Y13" s="496">
        <f>'[1]Profi'!CC13</f>
        <v>105</v>
      </c>
      <c r="Z13" s="498">
        <f>IF(Profesional!AY15="",0,Profesional!AY15)</f>
        <v>30.12</v>
      </c>
      <c r="AA13" s="497">
        <f t="shared" si="14"/>
        <v>0</v>
      </c>
      <c r="AB13" s="499">
        <f t="shared" si="15"/>
        <v>10</v>
      </c>
      <c r="AC13" s="500">
        <f t="shared" si="16"/>
        <v>18</v>
      </c>
      <c r="AD13" s="501">
        <f>'[1]Profi'!CD13</f>
        <v>5</v>
      </c>
      <c r="AE13" s="502">
        <f t="shared" si="17"/>
        <v>0</v>
      </c>
      <c r="AF13" s="487">
        <f t="shared" si="18"/>
        <v>3</v>
      </c>
      <c r="AG13" s="500">
        <f t="shared" si="19"/>
        <v>3</v>
      </c>
      <c r="AH13" s="495">
        <f>'[1]Profi'!CF13</f>
        <v>2</v>
      </c>
      <c r="AI13" s="497">
        <f t="shared" si="20"/>
        <v>0</v>
      </c>
      <c r="AJ13" s="496">
        <f>Profesional!BA15</f>
        <v>1</v>
      </c>
      <c r="AK13" s="497">
        <f t="shared" si="21"/>
        <v>1</v>
      </c>
      <c r="AL13" s="503">
        <f>Profesional!BC15</f>
        <v>1</v>
      </c>
      <c r="AM13" s="463">
        <f t="shared" si="22"/>
        <v>1</v>
      </c>
      <c r="AN13" s="487">
        <f t="shared" si="23"/>
        <v>40</v>
      </c>
      <c r="AO13" s="504">
        <f t="shared" si="24"/>
        <v>50</v>
      </c>
      <c r="AP13" s="495">
        <f>Profesional!AS15+Profesional!AT15</f>
        <v>6</v>
      </c>
      <c r="AQ13" s="497">
        <f t="shared" si="25"/>
        <v>0</v>
      </c>
      <c r="AR13" s="619">
        <f>IF('[1]Profi'!E13&gt;0,1,0)</f>
        <v>1</v>
      </c>
      <c r="AS13" s="619">
        <f>IF('[1]Profi'!CG13&gt;0,1,0)</f>
        <v>0</v>
      </c>
    </row>
    <row r="14" spans="1:45" ht="12.75">
      <c r="A14" s="450" t="str">
        <f>CONCATENATE(Analyza!A10)</f>
        <v>05</v>
      </c>
      <c r="B14" s="484" t="str">
        <f>CONCATENATE(Analyza!B10)</f>
        <v>Rýmařov</v>
      </c>
      <c r="C14" s="485">
        <f>Analyza!C10</f>
        <v>8206</v>
      </c>
      <c r="D14" s="486">
        <f>Analyza!D10</f>
        <v>5</v>
      </c>
      <c r="E14" s="487">
        <f t="shared" si="0"/>
        <v>28</v>
      </c>
      <c r="F14" s="488">
        <f t="shared" si="1"/>
        <v>29</v>
      </c>
      <c r="G14" s="489">
        <f>Profesional!AZ16</f>
        <v>29</v>
      </c>
      <c r="H14" s="490">
        <f t="shared" si="2"/>
        <v>1</v>
      </c>
      <c r="I14" s="505">
        <f t="shared" si="3"/>
        <v>16412</v>
      </c>
      <c r="J14" s="459">
        <f t="shared" si="4"/>
        <v>1149</v>
      </c>
      <c r="K14" s="460">
        <f>IF(J14=0,"",J14*'[1]SUM'!$C$2)</f>
        <v>299889</v>
      </c>
      <c r="L14" s="506">
        <f>'[1]Profi'!FC14</f>
        <v>323856</v>
      </c>
      <c r="M14" s="462">
        <f t="shared" si="5"/>
        <v>39.4657567633439</v>
      </c>
      <c r="N14" s="463">
        <f t="shared" si="6"/>
        <v>1</v>
      </c>
      <c r="O14" s="492">
        <f t="shared" si="7"/>
        <v>24618</v>
      </c>
      <c r="P14" s="507">
        <f>Profesional!D16</f>
        <v>28061</v>
      </c>
      <c r="Q14" s="494">
        <f t="shared" si="8"/>
        <v>3061</v>
      </c>
      <c r="R14" s="508">
        <f>'[1]Profi'!U14</f>
        <v>25000</v>
      </c>
      <c r="S14" s="468">
        <f t="shared" si="9"/>
        <v>89.1</v>
      </c>
      <c r="T14" s="463">
        <f t="shared" si="10"/>
        <v>1</v>
      </c>
      <c r="U14" s="509">
        <f>Profesional!G16</f>
        <v>1201</v>
      </c>
      <c r="V14" s="470">
        <f t="shared" si="11"/>
        <v>4.804</v>
      </c>
      <c r="W14" s="471">
        <f t="shared" si="12"/>
        <v>4.279961512419373</v>
      </c>
      <c r="X14" s="497">
        <f t="shared" si="13"/>
        <v>1</v>
      </c>
      <c r="Y14" s="496">
        <f>'[1]Profi'!CC14</f>
        <v>472</v>
      </c>
      <c r="Z14" s="498">
        <f>IF(Profesional!AY16="",0,Profesional!AY16)</f>
        <v>57.52</v>
      </c>
      <c r="AA14" s="497">
        <f t="shared" si="14"/>
        <v>0</v>
      </c>
      <c r="AB14" s="499">
        <f t="shared" si="15"/>
        <v>20</v>
      </c>
      <c r="AC14" s="500">
        <f t="shared" si="16"/>
        <v>27</v>
      </c>
      <c r="AD14" s="501">
        <f>'[1]Profi'!CD14</f>
        <v>50</v>
      </c>
      <c r="AE14" s="502">
        <f t="shared" si="17"/>
        <v>1</v>
      </c>
      <c r="AF14" s="487">
        <f t="shared" si="18"/>
        <v>5</v>
      </c>
      <c r="AG14" s="500">
        <f t="shared" si="19"/>
        <v>5</v>
      </c>
      <c r="AH14" s="495">
        <f>'[1]Profi'!CF14</f>
        <v>5</v>
      </c>
      <c r="AI14" s="497">
        <f t="shared" si="20"/>
        <v>1</v>
      </c>
      <c r="AJ14" s="496">
        <f>Profesional!BA16</f>
        <v>1</v>
      </c>
      <c r="AK14" s="497">
        <f t="shared" si="21"/>
        <v>1</v>
      </c>
      <c r="AL14" s="503">
        <f>Profesional!BC16</f>
        <v>1</v>
      </c>
      <c r="AM14" s="463">
        <f t="shared" si="22"/>
        <v>1</v>
      </c>
      <c r="AN14" s="487">
        <f t="shared" si="23"/>
        <v>80</v>
      </c>
      <c r="AO14" s="504">
        <f t="shared" si="24"/>
        <v>102</v>
      </c>
      <c r="AP14" s="495">
        <f>Profesional!AS16+Profesional!AT16</f>
        <v>61</v>
      </c>
      <c r="AQ14" s="497">
        <f t="shared" si="25"/>
        <v>0</v>
      </c>
      <c r="AR14" s="619">
        <f>IF('[1]Profi'!E14&gt;0,1,0)</f>
        <v>1</v>
      </c>
      <c r="AS14" s="619">
        <f>IF('[1]Profi'!CG14&gt;0,1,0)</f>
        <v>0</v>
      </c>
    </row>
    <row r="15" spans="1:45" ht="12.75">
      <c r="A15" s="450" t="str">
        <f>CONCATENATE(Analyza!A11)</f>
        <v>06</v>
      </c>
      <c r="B15" s="484" t="str">
        <f>CONCATENATE(Analyza!B11)</f>
        <v>Vrbno pod Pradědem</v>
      </c>
      <c r="C15" s="485">
        <f>Analyza!C11</f>
        <v>5019</v>
      </c>
      <c r="D15" s="486">
        <f>Analyza!D11</f>
        <v>5</v>
      </c>
      <c r="E15" s="487">
        <f t="shared" si="0"/>
        <v>28</v>
      </c>
      <c r="F15" s="488">
        <f t="shared" si="1"/>
        <v>29</v>
      </c>
      <c r="G15" s="489">
        <f>Profesional!AZ17</f>
        <v>39</v>
      </c>
      <c r="H15" s="490">
        <f t="shared" si="2"/>
        <v>1</v>
      </c>
      <c r="I15" s="505">
        <f t="shared" si="3"/>
        <v>10038</v>
      </c>
      <c r="J15" s="459">
        <f t="shared" si="4"/>
        <v>703</v>
      </c>
      <c r="K15" s="460">
        <f>IF(J15=0,"",J15*'[1]SUM'!$C$2)</f>
        <v>183483</v>
      </c>
      <c r="L15" s="506">
        <f>'[1]Profi'!FC15</f>
        <v>186102</v>
      </c>
      <c r="M15" s="462">
        <f t="shared" si="5"/>
        <v>37.07949790794979</v>
      </c>
      <c r="N15" s="463">
        <f t="shared" si="6"/>
        <v>1</v>
      </c>
      <c r="O15" s="492">
        <f t="shared" si="7"/>
        <v>15057</v>
      </c>
      <c r="P15" s="507">
        <f>Profesional!D17</f>
        <v>28099</v>
      </c>
      <c r="Q15" s="494">
        <f t="shared" si="8"/>
        <v>3099</v>
      </c>
      <c r="R15" s="508">
        <f>'[1]Profi'!U15</f>
        <v>25000</v>
      </c>
      <c r="S15" s="468">
        <f t="shared" si="9"/>
        <v>89</v>
      </c>
      <c r="T15" s="463">
        <f t="shared" si="10"/>
        <v>1</v>
      </c>
      <c r="U15" s="509">
        <f>Profesional!G17</f>
        <v>906</v>
      </c>
      <c r="V15" s="470">
        <f t="shared" si="11"/>
        <v>3.624</v>
      </c>
      <c r="W15" s="471">
        <f t="shared" si="12"/>
        <v>3.224314032527848</v>
      </c>
      <c r="X15" s="497">
        <f t="shared" si="13"/>
        <v>1</v>
      </c>
      <c r="Y15" s="496">
        <f>'[1]Profi'!CC15</f>
        <v>164</v>
      </c>
      <c r="Z15" s="498">
        <f>IF(Profesional!AY17="",0,Profesional!AY17)</f>
        <v>32.68</v>
      </c>
      <c r="AA15" s="497">
        <f t="shared" si="14"/>
        <v>0</v>
      </c>
      <c r="AB15" s="499">
        <f t="shared" si="15"/>
        <v>20</v>
      </c>
      <c r="AC15" s="500">
        <f t="shared" si="16"/>
        <v>27</v>
      </c>
      <c r="AD15" s="501">
        <f>'[1]Profi'!CD15</f>
        <v>6</v>
      </c>
      <c r="AE15" s="502">
        <f t="shared" si="17"/>
        <v>0</v>
      </c>
      <c r="AF15" s="487">
        <f t="shared" si="18"/>
        <v>5</v>
      </c>
      <c r="AG15" s="500">
        <f t="shared" si="19"/>
        <v>5</v>
      </c>
      <c r="AH15" s="495">
        <f>'[1]Profi'!CF15</f>
        <v>3</v>
      </c>
      <c r="AI15" s="497">
        <f t="shared" si="20"/>
        <v>0</v>
      </c>
      <c r="AJ15" s="496">
        <f>Profesional!BA17</f>
        <v>1</v>
      </c>
      <c r="AK15" s="497">
        <f t="shared" si="21"/>
        <v>1</v>
      </c>
      <c r="AL15" s="503">
        <f>Profesional!BC17</f>
        <v>1</v>
      </c>
      <c r="AM15" s="463">
        <f t="shared" si="22"/>
        <v>1</v>
      </c>
      <c r="AN15" s="487">
        <f t="shared" si="23"/>
        <v>80</v>
      </c>
      <c r="AO15" s="504">
        <f t="shared" si="24"/>
        <v>102</v>
      </c>
      <c r="AP15" s="495">
        <f>Profesional!AS17+Profesional!AT17</f>
        <v>75</v>
      </c>
      <c r="AQ15" s="497">
        <f t="shared" si="25"/>
        <v>0</v>
      </c>
      <c r="AR15" s="619">
        <f>IF('[1]Profi'!E15&gt;0,1,0)</f>
        <v>0</v>
      </c>
      <c r="AS15" s="619">
        <f>IF('[1]Profi'!CG15&gt;0,1,0)</f>
        <v>1</v>
      </c>
    </row>
    <row r="16" spans="1:45" ht="12.75">
      <c r="A16" s="450" t="str">
        <f>CONCATENATE(Analyza!A12)</f>
        <v>1</v>
      </c>
      <c r="B16" s="484" t="str">
        <f>CONCATENATE(Analyza!B12)</f>
        <v>Andělská Hora</v>
      </c>
      <c r="C16" s="485">
        <f>Analyza!C12</f>
        <v>404</v>
      </c>
      <c r="D16" s="486">
        <f>Analyza!D12</f>
        <v>1</v>
      </c>
      <c r="E16" s="487">
        <f t="shared" si="0"/>
        <v>4</v>
      </c>
      <c r="F16" s="488">
        <f t="shared" si="1"/>
        <v>2.4</v>
      </c>
      <c r="G16" s="489">
        <f>Neprofi!AZ8</f>
        <v>4</v>
      </c>
      <c r="H16" s="490">
        <f t="shared" si="2"/>
        <v>1</v>
      </c>
      <c r="I16" s="505">
        <f t="shared" si="3"/>
        <v>808</v>
      </c>
      <c r="J16" s="459">
        <f t="shared" si="4"/>
        <v>57</v>
      </c>
      <c r="K16" s="460">
        <f>IF(J16=0,"",J16*'[1]SUM'!$C$2)</f>
        <v>14877</v>
      </c>
      <c r="L16" s="506">
        <f>'[1]Neprofi'!FC10</f>
        <v>3380</v>
      </c>
      <c r="M16" s="462">
        <f t="shared" si="5"/>
        <v>8.366336633663366</v>
      </c>
      <c r="N16" s="463">
        <f t="shared" si="6"/>
        <v>0</v>
      </c>
      <c r="O16" s="492">
        <f t="shared" si="7"/>
        <v>1212</v>
      </c>
      <c r="P16" s="507">
        <f>Neprofi!D8</f>
        <v>2784</v>
      </c>
      <c r="Q16" s="494">
        <f t="shared" si="8"/>
        <v>0</v>
      </c>
      <c r="R16" s="508">
        <f>'[1]Neprofi'!U10</f>
        <v>2784</v>
      </c>
      <c r="S16" s="468">
        <f t="shared" si="9"/>
        <v>100</v>
      </c>
      <c r="T16" s="463">
        <f t="shared" si="10"/>
        <v>1</v>
      </c>
      <c r="U16" s="509">
        <f>Neprofi!G8</f>
        <v>28</v>
      </c>
      <c r="V16" s="470">
        <f t="shared" si="11"/>
        <v>1.0057471264367817</v>
      </c>
      <c r="W16" s="471">
        <f t="shared" si="12"/>
        <v>1.0057471264367817</v>
      </c>
      <c r="X16" s="497">
        <f t="shared" si="13"/>
        <v>0</v>
      </c>
      <c r="Y16" s="496">
        <f>'[1]Neprofi'!CC10</f>
        <v>60</v>
      </c>
      <c r="Z16" s="498">
        <f>IF(Neprofi!AY8="",0,Neprofi!AY8)</f>
        <v>148.51</v>
      </c>
      <c r="AA16" s="497" t="str">
        <f t="shared" si="14"/>
        <v>nehodnotit</v>
      </c>
      <c r="AB16" s="499">
        <f t="shared" si="15"/>
        <v>4</v>
      </c>
      <c r="AC16" s="500">
        <f t="shared" si="16"/>
        <v>5</v>
      </c>
      <c r="AD16" s="501">
        <f>'[1]Neprofi'!CD10</f>
        <v>10</v>
      </c>
      <c r="AE16" s="502">
        <f t="shared" si="17"/>
        <v>1</v>
      </c>
      <c r="AF16" s="487">
        <f t="shared" si="18"/>
        <v>1</v>
      </c>
      <c r="AG16" s="500">
        <f t="shared" si="19"/>
        <v>1</v>
      </c>
      <c r="AH16" s="495">
        <f>'[1]Neprofi'!CF10</f>
        <v>1</v>
      </c>
      <c r="AI16" s="497">
        <f t="shared" si="20"/>
        <v>1</v>
      </c>
      <c r="AJ16" s="496">
        <f>Neprofi!BA8</f>
        <v>1</v>
      </c>
      <c r="AK16" s="497">
        <f t="shared" si="21"/>
        <v>1</v>
      </c>
      <c r="AL16" s="503">
        <f>Neprofi!BC8</f>
        <v>1</v>
      </c>
      <c r="AM16" s="463">
        <f t="shared" si="22"/>
        <v>1</v>
      </c>
      <c r="AN16" s="487">
        <f t="shared" si="23"/>
        <v>4</v>
      </c>
      <c r="AO16" s="504">
        <f t="shared" si="24"/>
        <v>1.5</v>
      </c>
      <c r="AP16" s="495">
        <f>Neprofi!AS8+Neprofi!AT8</f>
        <v>1</v>
      </c>
      <c r="AQ16" s="497">
        <f t="shared" si="25"/>
        <v>0</v>
      </c>
      <c r="AR16" s="619">
        <f>IF('[1]Neprofi'!E10&gt;0,1,0)</f>
        <v>0</v>
      </c>
      <c r="AS16" s="619">
        <f>IF('[1]Neprofi'!CG10&gt;0,1,0)</f>
        <v>0</v>
      </c>
    </row>
    <row r="17" spans="1:45" ht="12.75">
      <c r="A17" s="450" t="str">
        <f>CONCATENATE(Analyza!A13)</f>
        <v>2</v>
      </c>
      <c r="B17" s="484" t="str">
        <f>CONCATENATE(Analyza!B13)</f>
        <v>Bílčice</v>
      </c>
      <c r="C17" s="485">
        <f>Analyza!C13</f>
        <v>214</v>
      </c>
      <c r="D17" s="486">
        <f>Analyza!D13</f>
        <v>1</v>
      </c>
      <c r="E17" s="487">
        <f aca="true" t="shared" si="26" ref="E17:E75">IF(D17&lt;&gt;0,CHOOSE(D17,4,5,15,23,28,40,45,50),0)</f>
        <v>4</v>
      </c>
      <c r="F17" s="488">
        <f t="shared" si="1"/>
        <v>2.4</v>
      </c>
      <c r="G17" s="489">
        <f>Neprofi!AZ9</f>
        <v>2</v>
      </c>
      <c r="H17" s="490">
        <f aca="true" t="shared" si="27" ref="H17:H75">IF(D17=0,"",IF(G17=0,0,IF(G17&gt;=E17,1,0)))</f>
        <v>0</v>
      </c>
      <c r="I17" s="505">
        <f aca="true" t="shared" si="28" ref="I17:I75">C17*2</f>
        <v>428</v>
      </c>
      <c r="J17" s="459">
        <f aca="true" t="shared" si="29" ref="J17:J75">ROUND(I17*7/100,0)</f>
        <v>30</v>
      </c>
      <c r="K17" s="460">
        <f>IF(J17=0,"",J17*'[1]SUM'!$C$2)</f>
        <v>7830</v>
      </c>
      <c r="L17" s="506">
        <f>'[1]Neprofi'!FC11</f>
        <v>4000</v>
      </c>
      <c r="M17" s="462">
        <f aca="true" t="shared" si="30" ref="M17:M75">IF(C17=0,0,L17/C17)</f>
        <v>18.69158878504673</v>
      </c>
      <c r="N17" s="463">
        <f aca="true" t="shared" si="31" ref="N17:N75">IF(D17=0,"",IF(M17=0,0,IF(M17&gt;=30,1,0)))</f>
        <v>0</v>
      </c>
      <c r="O17" s="492">
        <f aca="true" t="shared" si="32" ref="O17:O75">C17*3</f>
        <v>642</v>
      </c>
      <c r="P17" s="507">
        <f>Neprofi!D9</f>
        <v>2190</v>
      </c>
      <c r="Q17" s="494">
        <f aca="true" t="shared" si="33" ref="Q17:Q75">P17-R17</f>
        <v>0</v>
      </c>
      <c r="R17" s="508">
        <f>'[1]Neprofi'!U11</f>
        <v>2190</v>
      </c>
      <c r="S17" s="468">
        <f aca="true" t="shared" si="34" ref="S17:S75">IF(P17=0,0,ROUND(R17/P17*100,1))</f>
        <v>100</v>
      </c>
      <c r="T17" s="463">
        <f aca="true" t="shared" si="35" ref="T17:T75">IF(D17=0,"",IF(S17&gt;=75,1,0))</f>
        <v>1</v>
      </c>
      <c r="U17" s="509">
        <f>Neprofi!G9</f>
        <v>45</v>
      </c>
      <c r="V17" s="470">
        <f aca="true" t="shared" si="36" ref="V17:V75">IF(R17=0,0,U17/R17*100)</f>
        <v>2.054794520547945</v>
      </c>
      <c r="W17" s="471">
        <f aca="true" t="shared" si="37" ref="W17:W75">IF(P17=0,0,U17/P17*100)</f>
        <v>2.054794520547945</v>
      </c>
      <c r="X17" s="497">
        <f aca="true" t="shared" si="38" ref="X17:X75">IF(D17=0,"",IF((U17-J17)&gt;=0,1,0))</f>
        <v>1</v>
      </c>
      <c r="Y17" s="496">
        <f>'[1]Neprofi'!CC11</f>
        <v>25</v>
      </c>
      <c r="Z17" s="498">
        <f>IF(Neprofi!AY9="",0,Neprofi!AY9)</f>
        <v>116.82</v>
      </c>
      <c r="AA17" s="497" t="str">
        <f aca="true" t="shared" si="39" ref="AA17:AA75">IF(D17=0,"",IF(D17&lt;3,"nehodnotit",IF(Z17&gt;=60,1,0)))</f>
        <v>nehodnotit</v>
      </c>
      <c r="AB17" s="499">
        <f aca="true" t="shared" si="40" ref="AB17:AB75">IF(D17&lt;&gt;0,CHOOSE(D17,4,6,9,10,20,28,70,120),0)</f>
        <v>4</v>
      </c>
      <c r="AC17" s="500">
        <f t="shared" si="16"/>
        <v>5</v>
      </c>
      <c r="AD17" s="501">
        <f>'[1]Neprofi'!CD11</f>
        <v>1</v>
      </c>
      <c r="AE17" s="502">
        <f aca="true" t="shared" si="41" ref="AE17:AE75">IF(D17=0,"",IF(AD17=0,0,IF(AD17&gt;=AB17,1,0)))</f>
        <v>0</v>
      </c>
      <c r="AF17" s="487">
        <f aca="true" t="shared" si="42" ref="AF17:AF75">IF(D17&lt;&gt;0,CHOOSE(D17,1,2,2,3,5,10,15,20),0)</f>
        <v>1</v>
      </c>
      <c r="AG17" s="500">
        <f t="shared" si="19"/>
        <v>1</v>
      </c>
      <c r="AH17" s="495">
        <f>'[1]Neprofi'!CF11</f>
        <v>0</v>
      </c>
      <c r="AI17" s="497">
        <f aca="true" t="shared" si="43" ref="AI17:AI75">IF(D17=0,"",IF(AH17=0,0,IF(AH17&gt;=AF17,1,0)))</f>
        <v>0</v>
      </c>
      <c r="AJ17" s="496">
        <f>Neprofi!BA9</f>
        <v>1</v>
      </c>
      <c r="AK17" s="497">
        <f aca="true" t="shared" si="44" ref="AK17:AK75">IF(D17=0,"",IF(AJ17=1,1,0))</f>
        <v>1</v>
      </c>
      <c r="AL17" s="503">
        <f>Neprofi!BC9</f>
        <v>1</v>
      </c>
      <c r="AM17" s="463">
        <f aca="true" t="shared" si="45" ref="AM17:AM75">IF(F17=0,"",IF(AL17=1,1,0))</f>
        <v>1</v>
      </c>
      <c r="AN17" s="487">
        <f t="shared" si="23"/>
        <v>4</v>
      </c>
      <c r="AO17" s="504">
        <f t="shared" si="24"/>
        <v>1.5</v>
      </c>
      <c r="AP17" s="495">
        <f>Neprofi!AS9+Neprofi!AT9</f>
        <v>0</v>
      </c>
      <c r="AQ17" s="497">
        <f aca="true" t="shared" si="46" ref="AQ17:AQ75">IF(D17=0,"",IF(AP17=0,0,IF(AP17&gt;=AN17,1,0)))</f>
        <v>0</v>
      </c>
      <c r="AR17" s="619">
        <f>IF('[1]Neprofi'!E11&gt;0,1,0)</f>
        <v>0</v>
      </c>
      <c r="AS17" s="619">
        <f>IF('[1]Neprofi'!CG11&gt;0,1,0)</f>
        <v>0</v>
      </c>
    </row>
    <row r="18" spans="1:45" ht="12.75">
      <c r="A18" s="450" t="str">
        <f>CONCATENATE(Analyza!A14)</f>
        <v>3</v>
      </c>
      <c r="B18" s="484" t="str">
        <f>CONCATENATE(Analyza!B14)</f>
        <v>Bohušov</v>
      </c>
      <c r="C18" s="485">
        <f>Analyza!C14</f>
        <v>400</v>
      </c>
      <c r="D18" s="486">
        <f>Analyza!D14</f>
        <v>1</v>
      </c>
      <c r="E18" s="487">
        <f t="shared" si="26"/>
        <v>4</v>
      </c>
      <c r="F18" s="488">
        <f t="shared" si="1"/>
        <v>2.4</v>
      </c>
      <c r="G18" s="489">
        <f>Neprofi!AZ10</f>
        <v>5</v>
      </c>
      <c r="H18" s="490">
        <f t="shared" si="27"/>
        <v>1</v>
      </c>
      <c r="I18" s="505">
        <f t="shared" si="28"/>
        <v>800</v>
      </c>
      <c r="J18" s="459">
        <f t="shared" si="29"/>
        <v>56</v>
      </c>
      <c r="K18" s="460">
        <f>IF(J18=0,"",J18*'[1]SUM'!$C$2)</f>
        <v>14616</v>
      </c>
      <c r="L18" s="506">
        <f>'[1]Neprofi'!FC12</f>
        <v>5000</v>
      </c>
      <c r="M18" s="462">
        <f t="shared" si="30"/>
        <v>12.5</v>
      </c>
      <c r="N18" s="463">
        <f t="shared" si="31"/>
        <v>0</v>
      </c>
      <c r="O18" s="492">
        <f t="shared" si="32"/>
        <v>1200</v>
      </c>
      <c r="P18" s="507">
        <f>Neprofi!D10</f>
        <v>1149</v>
      </c>
      <c r="Q18" s="494">
        <f t="shared" si="33"/>
        <v>0</v>
      </c>
      <c r="R18" s="508">
        <f>'[1]Neprofi'!U12</f>
        <v>1149</v>
      </c>
      <c r="S18" s="468">
        <f t="shared" si="34"/>
        <v>100</v>
      </c>
      <c r="T18" s="463">
        <f t="shared" si="35"/>
        <v>1</v>
      </c>
      <c r="U18" s="509">
        <f>Neprofi!G10</f>
        <v>42</v>
      </c>
      <c r="V18" s="470">
        <f t="shared" si="36"/>
        <v>3.6553524804177546</v>
      </c>
      <c r="W18" s="471">
        <f t="shared" si="37"/>
        <v>3.6553524804177546</v>
      </c>
      <c r="X18" s="497">
        <f t="shared" si="38"/>
        <v>0</v>
      </c>
      <c r="Y18" s="496">
        <f>'[1]Neprofi'!CC12</f>
        <v>48</v>
      </c>
      <c r="Z18" s="498">
        <f>IF(Neprofi!AY10="",0,Neprofi!AY10)</f>
        <v>120</v>
      </c>
      <c r="AA18" s="497" t="str">
        <f t="shared" si="39"/>
        <v>nehodnotit</v>
      </c>
      <c r="AB18" s="499">
        <f t="shared" si="40"/>
        <v>4</v>
      </c>
      <c r="AC18" s="500">
        <f t="shared" si="16"/>
        <v>5</v>
      </c>
      <c r="AD18" s="501">
        <f>'[1]Neprofi'!CD12</f>
        <v>6</v>
      </c>
      <c r="AE18" s="502">
        <f t="shared" si="41"/>
        <v>1</v>
      </c>
      <c r="AF18" s="487">
        <f t="shared" si="42"/>
        <v>1</v>
      </c>
      <c r="AG18" s="500">
        <f t="shared" si="19"/>
        <v>1</v>
      </c>
      <c r="AH18" s="495">
        <f>'[1]Neprofi'!CF12</f>
        <v>2</v>
      </c>
      <c r="AI18" s="497">
        <f t="shared" si="43"/>
        <v>1</v>
      </c>
      <c r="AJ18" s="496">
        <f>Neprofi!BA10</f>
        <v>1</v>
      </c>
      <c r="AK18" s="497">
        <f t="shared" si="44"/>
        <v>1</v>
      </c>
      <c r="AL18" s="503">
        <f>Neprofi!BC10</f>
        <v>1</v>
      </c>
      <c r="AM18" s="463">
        <f t="shared" si="45"/>
        <v>1</v>
      </c>
      <c r="AN18" s="487">
        <f t="shared" si="23"/>
        <v>4</v>
      </c>
      <c r="AO18" s="504">
        <f t="shared" si="24"/>
        <v>1.5</v>
      </c>
      <c r="AP18" s="495">
        <f>Neprofi!AS10+Neprofi!AT10</f>
        <v>10</v>
      </c>
      <c r="AQ18" s="497">
        <f t="shared" si="46"/>
        <v>1</v>
      </c>
      <c r="AR18" s="619">
        <f>IF('[1]Neprofi'!E12&gt;0,1,0)</f>
        <v>0</v>
      </c>
      <c r="AS18" s="619">
        <f>IF('[1]Neprofi'!CG12&gt;0,1,0)</f>
        <v>0</v>
      </c>
    </row>
    <row r="19" spans="1:45" ht="12.75">
      <c r="A19" s="450" t="str">
        <f>CONCATENATE(Analyza!A15)</f>
        <v>4</v>
      </c>
      <c r="B19" s="484" t="str">
        <f>CONCATENATE(Analyza!B15)</f>
        <v>Brantice</v>
      </c>
      <c r="C19" s="485">
        <f>Analyza!C15</f>
        <v>1391</v>
      </c>
      <c r="D19" s="486">
        <f>Analyza!D15</f>
        <v>3</v>
      </c>
      <c r="E19" s="487">
        <f t="shared" si="26"/>
        <v>15</v>
      </c>
      <c r="F19" s="488">
        <f t="shared" si="1"/>
        <v>10.5</v>
      </c>
      <c r="G19" s="489">
        <f>Neprofi!AZ11</f>
        <v>4</v>
      </c>
      <c r="H19" s="490">
        <f t="shared" si="27"/>
        <v>0</v>
      </c>
      <c r="I19" s="505">
        <f t="shared" si="28"/>
        <v>2782</v>
      </c>
      <c r="J19" s="459">
        <f t="shared" si="29"/>
        <v>195</v>
      </c>
      <c r="K19" s="460">
        <f>IF(J19=0,"",J19*'[1]SUM'!$C$2)</f>
        <v>50895</v>
      </c>
      <c r="L19" s="506">
        <f>'[1]Neprofi'!FC13</f>
        <v>4000</v>
      </c>
      <c r="M19" s="462">
        <f t="shared" si="30"/>
        <v>2.8756290438533427</v>
      </c>
      <c r="N19" s="463">
        <f t="shared" si="31"/>
        <v>0</v>
      </c>
      <c r="O19" s="492">
        <f t="shared" si="32"/>
        <v>4173</v>
      </c>
      <c r="P19" s="507">
        <f>Neprofi!D11</f>
        <v>1727</v>
      </c>
      <c r="Q19" s="494">
        <f t="shared" si="33"/>
        <v>0</v>
      </c>
      <c r="R19" s="508">
        <f>'[1]Neprofi'!U13</f>
        <v>1727</v>
      </c>
      <c r="S19" s="468">
        <f t="shared" si="34"/>
        <v>100</v>
      </c>
      <c r="T19" s="463">
        <f t="shared" si="35"/>
        <v>1</v>
      </c>
      <c r="U19" s="509">
        <f>Neprofi!G11</f>
        <v>22</v>
      </c>
      <c r="V19" s="470">
        <f t="shared" si="36"/>
        <v>1.2738853503184715</v>
      </c>
      <c r="W19" s="471">
        <f t="shared" si="37"/>
        <v>1.2738853503184715</v>
      </c>
      <c r="X19" s="497">
        <f t="shared" si="38"/>
        <v>0</v>
      </c>
      <c r="Y19" s="496">
        <f>'[1]Neprofi'!CC13</f>
        <v>108</v>
      </c>
      <c r="Z19" s="498">
        <f>IF(Neprofi!AY11="",0,Neprofi!AY11)</f>
        <v>77.64</v>
      </c>
      <c r="AA19" s="497">
        <f t="shared" si="39"/>
        <v>1</v>
      </c>
      <c r="AB19" s="499">
        <f t="shared" si="40"/>
        <v>9</v>
      </c>
      <c r="AC19" s="500">
        <f t="shared" si="16"/>
        <v>10</v>
      </c>
      <c r="AD19" s="501">
        <f>'[1]Neprofi'!CD13</f>
        <v>4</v>
      </c>
      <c r="AE19" s="502">
        <f t="shared" si="41"/>
        <v>0</v>
      </c>
      <c r="AF19" s="487">
        <f t="shared" si="42"/>
        <v>2</v>
      </c>
      <c r="AG19" s="500">
        <f t="shared" si="19"/>
        <v>2</v>
      </c>
      <c r="AH19" s="495">
        <f>'[1]Neprofi'!CF13</f>
        <v>1</v>
      </c>
      <c r="AI19" s="497">
        <f t="shared" si="43"/>
        <v>0</v>
      </c>
      <c r="AJ19" s="496">
        <f>Neprofi!BA11</f>
        <v>1</v>
      </c>
      <c r="AK19" s="497">
        <f t="shared" si="44"/>
        <v>1</v>
      </c>
      <c r="AL19" s="503">
        <f>Neprofi!BC11</f>
        <v>1</v>
      </c>
      <c r="AM19" s="463">
        <f t="shared" si="45"/>
        <v>1</v>
      </c>
      <c r="AN19" s="487">
        <f t="shared" si="23"/>
        <v>20</v>
      </c>
      <c r="AO19" s="504">
        <f t="shared" si="24"/>
        <v>18</v>
      </c>
      <c r="AP19" s="495">
        <f>Neprofi!AS11+Neprofi!AT11</f>
        <v>0</v>
      </c>
      <c r="AQ19" s="497">
        <f t="shared" si="46"/>
        <v>0</v>
      </c>
      <c r="AR19" s="619">
        <f>IF('[1]Neprofi'!E13&gt;0,1,0)</f>
        <v>0</v>
      </c>
      <c r="AS19" s="619">
        <f>IF('[1]Neprofi'!CG13&gt;0,1,0)</f>
        <v>1</v>
      </c>
    </row>
    <row r="20" spans="1:45" ht="12.75">
      <c r="A20" s="450" t="str">
        <f>CONCATENATE(Analyza!A16)</f>
        <v>5</v>
      </c>
      <c r="B20" s="484" t="str">
        <f>CONCATENATE(Analyza!B16)</f>
        <v>Dívčí Hrad</v>
      </c>
      <c r="C20" s="485">
        <f>Analyza!C16</f>
        <v>308</v>
      </c>
      <c r="D20" s="486">
        <f>Analyza!D16</f>
        <v>1</v>
      </c>
      <c r="E20" s="487">
        <f t="shared" si="26"/>
        <v>4</v>
      </c>
      <c r="F20" s="488">
        <f t="shared" si="1"/>
        <v>2.4</v>
      </c>
      <c r="G20" s="489">
        <f>Neprofi!AZ12</f>
        <v>4</v>
      </c>
      <c r="H20" s="490">
        <f t="shared" si="27"/>
        <v>1</v>
      </c>
      <c r="I20" s="505">
        <f t="shared" si="28"/>
        <v>616</v>
      </c>
      <c r="J20" s="459">
        <f t="shared" si="29"/>
        <v>43</v>
      </c>
      <c r="K20" s="460">
        <f>IF(J20=0,"",J20*'[1]SUM'!$C$2)</f>
        <v>11223</v>
      </c>
      <c r="L20" s="506">
        <f>'[1]Neprofi'!FC14</f>
        <v>2500</v>
      </c>
      <c r="M20" s="462">
        <f t="shared" si="30"/>
        <v>8.116883116883116</v>
      </c>
      <c r="N20" s="463">
        <f t="shared" si="31"/>
        <v>0</v>
      </c>
      <c r="O20" s="492">
        <f t="shared" si="32"/>
        <v>924</v>
      </c>
      <c r="P20" s="507">
        <f>Neprofi!D12</f>
        <v>1267</v>
      </c>
      <c r="Q20" s="494">
        <f t="shared" si="33"/>
        <v>0</v>
      </c>
      <c r="R20" s="508">
        <f>'[1]Neprofi'!U14</f>
        <v>1267</v>
      </c>
      <c r="S20" s="468">
        <f t="shared" si="34"/>
        <v>100</v>
      </c>
      <c r="T20" s="463">
        <f t="shared" si="35"/>
        <v>1</v>
      </c>
      <c r="U20" s="509">
        <f>Neprofi!G12</f>
        <v>29</v>
      </c>
      <c r="V20" s="470">
        <f t="shared" si="36"/>
        <v>2.2888713496448303</v>
      </c>
      <c r="W20" s="471">
        <f t="shared" si="37"/>
        <v>2.2888713496448303</v>
      </c>
      <c r="X20" s="497">
        <f t="shared" si="38"/>
        <v>0</v>
      </c>
      <c r="Y20" s="496">
        <f>'[1]Neprofi'!CC14</f>
        <v>20</v>
      </c>
      <c r="Z20" s="498">
        <f>IF(Neprofi!AY12="",0,Neprofi!AY12)</f>
        <v>64.94</v>
      </c>
      <c r="AA20" s="497" t="str">
        <f t="shared" si="39"/>
        <v>nehodnotit</v>
      </c>
      <c r="AB20" s="499">
        <f t="shared" si="40"/>
        <v>4</v>
      </c>
      <c r="AC20" s="500">
        <f t="shared" si="16"/>
        <v>5</v>
      </c>
      <c r="AD20" s="501">
        <f>'[1]Neprofi'!CD14</f>
        <v>8</v>
      </c>
      <c r="AE20" s="502">
        <f t="shared" si="41"/>
        <v>1</v>
      </c>
      <c r="AF20" s="487">
        <f t="shared" si="42"/>
        <v>1</v>
      </c>
      <c r="AG20" s="500">
        <f t="shared" si="19"/>
        <v>1</v>
      </c>
      <c r="AH20" s="495">
        <f>'[1]Neprofi'!CF14</f>
        <v>1</v>
      </c>
      <c r="AI20" s="497">
        <f t="shared" si="43"/>
        <v>1</v>
      </c>
      <c r="AJ20" s="496">
        <f>Neprofi!BA12</f>
        <v>1</v>
      </c>
      <c r="AK20" s="497">
        <f t="shared" si="44"/>
        <v>1</v>
      </c>
      <c r="AL20" s="503">
        <f>Neprofi!BC12</f>
        <v>1</v>
      </c>
      <c r="AM20" s="463">
        <f t="shared" si="45"/>
        <v>1</v>
      </c>
      <c r="AN20" s="487">
        <f t="shared" si="23"/>
        <v>4</v>
      </c>
      <c r="AO20" s="504">
        <f t="shared" si="24"/>
        <v>1.5</v>
      </c>
      <c r="AP20" s="495">
        <f>Neprofi!AS12+Neprofi!AT12</f>
        <v>2</v>
      </c>
      <c r="AQ20" s="497">
        <f t="shared" si="46"/>
        <v>0</v>
      </c>
      <c r="AR20" s="619">
        <f>IF('[1]Neprofi'!E14&gt;0,1,0)</f>
        <v>1</v>
      </c>
      <c r="AS20" s="619">
        <f>IF('[1]Neprofi'!CG14&gt;0,1,0)</f>
        <v>1</v>
      </c>
    </row>
    <row r="21" spans="1:45" ht="12.75">
      <c r="A21" s="450" t="str">
        <f>CONCATENATE(Analyza!A17)</f>
        <v>6</v>
      </c>
      <c r="B21" s="484" t="str">
        <f>CONCATENATE(Analyza!B17)</f>
        <v>Dvorce</v>
      </c>
      <c r="C21" s="485">
        <f>Analyza!C17</f>
        <v>1322</v>
      </c>
      <c r="D21" s="486">
        <f>Analyza!D17</f>
        <v>3</v>
      </c>
      <c r="E21" s="487">
        <f t="shared" si="26"/>
        <v>15</v>
      </c>
      <c r="F21" s="488">
        <f t="shared" si="1"/>
        <v>10.5</v>
      </c>
      <c r="G21" s="489">
        <f>Neprofi!AZ13</f>
        <v>6</v>
      </c>
      <c r="H21" s="490">
        <f t="shared" si="27"/>
        <v>0</v>
      </c>
      <c r="I21" s="505">
        <f t="shared" si="28"/>
        <v>2644</v>
      </c>
      <c r="J21" s="459">
        <f t="shared" si="29"/>
        <v>185</v>
      </c>
      <c r="K21" s="460">
        <f>IF(J21=0,"",J21*'[1]SUM'!$C$2)</f>
        <v>48285</v>
      </c>
      <c r="L21" s="506">
        <f>'[1]Neprofi'!FC15</f>
        <v>10000</v>
      </c>
      <c r="M21" s="462">
        <f t="shared" si="30"/>
        <v>7.564296520423601</v>
      </c>
      <c r="N21" s="463">
        <f t="shared" si="31"/>
        <v>0</v>
      </c>
      <c r="O21" s="492">
        <f t="shared" si="32"/>
        <v>3966</v>
      </c>
      <c r="P21" s="507">
        <f>Neprofi!D13</f>
        <v>4366</v>
      </c>
      <c r="Q21" s="494">
        <f t="shared" si="33"/>
        <v>0</v>
      </c>
      <c r="R21" s="508">
        <f>'[1]Neprofi'!U15</f>
        <v>4366</v>
      </c>
      <c r="S21" s="468">
        <f t="shared" si="34"/>
        <v>100</v>
      </c>
      <c r="T21" s="463">
        <f t="shared" si="35"/>
        <v>1</v>
      </c>
      <c r="U21" s="509">
        <f>Neprofi!G13</f>
        <v>94</v>
      </c>
      <c r="V21" s="470">
        <f t="shared" si="36"/>
        <v>2.153000458085204</v>
      </c>
      <c r="W21" s="471">
        <f t="shared" si="37"/>
        <v>2.153000458085204</v>
      </c>
      <c r="X21" s="497">
        <f t="shared" si="38"/>
        <v>0</v>
      </c>
      <c r="Y21" s="496">
        <f>'[1]Neprofi'!CC15</f>
        <v>36</v>
      </c>
      <c r="Z21" s="498">
        <f>IF(Neprofi!AY13="",0,Neprofi!AY13)</f>
        <v>27.23</v>
      </c>
      <c r="AA21" s="497">
        <f t="shared" si="39"/>
        <v>0</v>
      </c>
      <c r="AB21" s="499">
        <f t="shared" si="40"/>
        <v>9</v>
      </c>
      <c r="AC21" s="500">
        <f t="shared" si="16"/>
        <v>10</v>
      </c>
      <c r="AD21" s="501">
        <f>'[1]Neprofi'!CD15</f>
        <v>4</v>
      </c>
      <c r="AE21" s="502">
        <f t="shared" si="41"/>
        <v>0</v>
      </c>
      <c r="AF21" s="487">
        <f t="shared" si="42"/>
        <v>2</v>
      </c>
      <c r="AG21" s="500">
        <f t="shared" si="19"/>
        <v>2</v>
      </c>
      <c r="AH21" s="495">
        <f>'[1]Neprofi'!CF15</f>
        <v>1</v>
      </c>
      <c r="AI21" s="497">
        <f t="shared" si="43"/>
        <v>0</v>
      </c>
      <c r="AJ21" s="496">
        <f>Neprofi!BA13</f>
        <v>1</v>
      </c>
      <c r="AK21" s="497">
        <f t="shared" si="44"/>
        <v>1</v>
      </c>
      <c r="AL21" s="503">
        <f>Neprofi!BC13</f>
        <v>1</v>
      </c>
      <c r="AM21" s="463">
        <f t="shared" si="45"/>
        <v>1</v>
      </c>
      <c r="AN21" s="487">
        <f t="shared" si="23"/>
        <v>20</v>
      </c>
      <c r="AO21" s="504">
        <f t="shared" si="24"/>
        <v>18</v>
      </c>
      <c r="AP21" s="495">
        <f>Neprofi!AS13+Neprofi!AT13</f>
        <v>0</v>
      </c>
      <c r="AQ21" s="497">
        <f t="shared" si="46"/>
        <v>0</v>
      </c>
      <c r="AR21" s="619">
        <f>IF('[1]Neprofi'!E15&gt;0,1,0)</f>
        <v>0</v>
      </c>
      <c r="AS21" s="619">
        <f>IF('[1]Neprofi'!CG15&gt;0,1,0)</f>
        <v>0</v>
      </c>
    </row>
    <row r="22" spans="1:45" ht="12.75">
      <c r="A22" s="450" t="str">
        <f>CONCATENATE(Analyza!A18)</f>
        <v>7</v>
      </c>
      <c r="B22" s="484" t="str">
        <f>CONCATENATE(Analyza!B18)</f>
        <v>Heřmanovice</v>
      </c>
      <c r="C22" s="485">
        <f>Analyza!C18</f>
        <v>320</v>
      </c>
      <c r="D22" s="486">
        <f>Analyza!D18</f>
        <v>1</v>
      </c>
      <c r="E22" s="487">
        <f t="shared" si="26"/>
        <v>4</v>
      </c>
      <c r="F22" s="488">
        <f t="shared" si="1"/>
        <v>2.4</v>
      </c>
      <c r="G22" s="489">
        <f>Neprofi!AZ14</f>
        <v>4</v>
      </c>
      <c r="H22" s="490">
        <f t="shared" si="27"/>
        <v>1</v>
      </c>
      <c r="I22" s="505">
        <f t="shared" si="28"/>
        <v>640</v>
      </c>
      <c r="J22" s="459">
        <f t="shared" si="29"/>
        <v>45</v>
      </c>
      <c r="K22" s="460">
        <f>IF(J22=0,"",J22*'[1]SUM'!$C$2)</f>
        <v>11745</v>
      </c>
      <c r="L22" s="506">
        <f>'[1]Neprofi'!FC16</f>
        <v>5000</v>
      </c>
      <c r="M22" s="462">
        <f t="shared" si="30"/>
        <v>15.625</v>
      </c>
      <c r="N22" s="463">
        <f t="shared" si="31"/>
        <v>0</v>
      </c>
      <c r="O22" s="492">
        <f t="shared" si="32"/>
        <v>960</v>
      </c>
      <c r="P22" s="507">
        <f>Neprofi!D14</f>
        <v>2680</v>
      </c>
      <c r="Q22" s="494">
        <f t="shared" si="33"/>
        <v>0</v>
      </c>
      <c r="R22" s="508">
        <f>'[1]Neprofi'!U16</f>
        <v>2680</v>
      </c>
      <c r="S22" s="468">
        <f t="shared" si="34"/>
        <v>100</v>
      </c>
      <c r="T22" s="463">
        <f t="shared" si="35"/>
        <v>1</v>
      </c>
      <c r="U22" s="509">
        <f>Neprofi!G14</f>
        <v>31</v>
      </c>
      <c r="V22" s="470">
        <f t="shared" si="36"/>
        <v>1.1567164179104477</v>
      </c>
      <c r="W22" s="471">
        <f t="shared" si="37"/>
        <v>1.1567164179104477</v>
      </c>
      <c r="X22" s="497">
        <f t="shared" si="38"/>
        <v>0</v>
      </c>
      <c r="Y22" s="496">
        <f>'[1]Neprofi'!CC16</f>
        <v>100</v>
      </c>
      <c r="Z22" s="498">
        <f>IF(Neprofi!AY14="",0,Neprofi!AY14)</f>
        <v>312.5</v>
      </c>
      <c r="AA22" s="497" t="str">
        <f t="shared" si="39"/>
        <v>nehodnotit</v>
      </c>
      <c r="AB22" s="499">
        <f t="shared" si="40"/>
        <v>4</v>
      </c>
      <c r="AC22" s="500">
        <f t="shared" si="16"/>
        <v>5</v>
      </c>
      <c r="AD22" s="501">
        <f>'[1]Neprofi'!CD16</f>
        <v>8</v>
      </c>
      <c r="AE22" s="502">
        <f t="shared" si="41"/>
        <v>1</v>
      </c>
      <c r="AF22" s="487">
        <f t="shared" si="42"/>
        <v>1</v>
      </c>
      <c r="AG22" s="500">
        <f t="shared" si="19"/>
        <v>1</v>
      </c>
      <c r="AH22" s="495">
        <f>'[1]Neprofi'!CF16</f>
        <v>2</v>
      </c>
      <c r="AI22" s="497">
        <f t="shared" si="43"/>
        <v>1</v>
      </c>
      <c r="AJ22" s="496">
        <f>Neprofi!BA14</f>
        <v>1</v>
      </c>
      <c r="AK22" s="497">
        <f t="shared" si="44"/>
        <v>1</v>
      </c>
      <c r="AL22" s="503">
        <f>Neprofi!BC14</f>
        <v>1</v>
      </c>
      <c r="AM22" s="463">
        <f t="shared" si="45"/>
        <v>1</v>
      </c>
      <c r="AN22" s="487">
        <f t="shared" si="23"/>
        <v>4</v>
      </c>
      <c r="AO22" s="504">
        <f t="shared" si="24"/>
        <v>1.5</v>
      </c>
      <c r="AP22" s="495">
        <f>Neprofi!AS14+Neprofi!AT14</f>
        <v>1</v>
      </c>
      <c r="AQ22" s="497">
        <f t="shared" si="46"/>
        <v>0</v>
      </c>
      <c r="AR22" s="619">
        <f>IF('[1]Neprofi'!E16&gt;0,1,0)</f>
        <v>0</v>
      </c>
      <c r="AS22" s="619">
        <f>IF('[1]Neprofi'!CG16&gt;0,1,0)</f>
        <v>0</v>
      </c>
    </row>
    <row r="23" spans="1:45" ht="12.75">
      <c r="A23" s="450" t="str">
        <f>CONCATENATE(Analyza!A19)</f>
        <v>8</v>
      </c>
      <c r="B23" s="484" t="str">
        <f>CONCATENATE(Analyza!B19)</f>
        <v>Hlinka</v>
      </c>
      <c r="C23" s="485">
        <f>Analyza!C19</f>
        <v>206</v>
      </c>
      <c r="D23" s="486">
        <f>Analyza!D19</f>
        <v>1</v>
      </c>
      <c r="E23" s="487">
        <f t="shared" si="26"/>
        <v>4</v>
      </c>
      <c r="F23" s="488">
        <f t="shared" si="1"/>
        <v>2.4</v>
      </c>
      <c r="G23" s="489">
        <f>Neprofi!AZ15</f>
        <v>2</v>
      </c>
      <c r="H23" s="490">
        <f t="shared" si="27"/>
        <v>0</v>
      </c>
      <c r="I23" s="505">
        <f t="shared" si="28"/>
        <v>412</v>
      </c>
      <c r="J23" s="459">
        <f t="shared" si="29"/>
        <v>29</v>
      </c>
      <c r="K23" s="460">
        <f>IF(J23=0,"",J23*'[1]SUM'!$C$2)</f>
        <v>7569</v>
      </c>
      <c r="L23" s="506">
        <f>'[1]Neprofi'!FC17</f>
        <v>1500</v>
      </c>
      <c r="M23" s="462">
        <f t="shared" si="30"/>
        <v>7.281553398058253</v>
      </c>
      <c r="N23" s="463">
        <f t="shared" si="31"/>
        <v>0</v>
      </c>
      <c r="O23" s="492">
        <f t="shared" si="32"/>
        <v>618</v>
      </c>
      <c r="P23" s="507">
        <f>Neprofi!D15</f>
        <v>1153</v>
      </c>
      <c r="Q23" s="494">
        <f t="shared" si="33"/>
        <v>0</v>
      </c>
      <c r="R23" s="508">
        <f>'[1]Neprofi'!U17</f>
        <v>1153</v>
      </c>
      <c r="S23" s="468">
        <f t="shared" si="34"/>
        <v>100</v>
      </c>
      <c r="T23" s="463">
        <f t="shared" si="35"/>
        <v>1</v>
      </c>
      <c r="U23" s="509">
        <f>Neprofi!G15</f>
        <v>27</v>
      </c>
      <c r="V23" s="470">
        <f t="shared" si="36"/>
        <v>2.3417172593235036</v>
      </c>
      <c r="W23" s="471">
        <f t="shared" si="37"/>
        <v>2.3417172593235036</v>
      </c>
      <c r="X23" s="497">
        <f t="shared" si="38"/>
        <v>0</v>
      </c>
      <c r="Y23" s="496">
        <f>'[1]Neprofi'!CC17</f>
        <v>15</v>
      </c>
      <c r="Z23" s="498">
        <f>IF(Neprofi!AY15="",0,Neprofi!AY15)</f>
        <v>72.82</v>
      </c>
      <c r="AA23" s="497" t="str">
        <f t="shared" si="39"/>
        <v>nehodnotit</v>
      </c>
      <c r="AB23" s="499">
        <f t="shared" si="40"/>
        <v>4</v>
      </c>
      <c r="AC23" s="500">
        <f t="shared" si="16"/>
        <v>5</v>
      </c>
      <c r="AD23" s="501">
        <f>'[1]Neprofi'!CD17</f>
        <v>3</v>
      </c>
      <c r="AE23" s="502">
        <f t="shared" si="41"/>
        <v>0</v>
      </c>
      <c r="AF23" s="487">
        <f t="shared" si="42"/>
        <v>1</v>
      </c>
      <c r="AG23" s="500">
        <f t="shared" si="19"/>
        <v>1</v>
      </c>
      <c r="AH23" s="495">
        <f>'[1]Neprofi'!CF17</f>
        <v>1</v>
      </c>
      <c r="AI23" s="497">
        <f t="shared" si="43"/>
        <v>1</v>
      </c>
      <c r="AJ23" s="496">
        <f>Neprofi!BA15</f>
        <v>1</v>
      </c>
      <c r="AK23" s="497">
        <f t="shared" si="44"/>
        <v>1</v>
      </c>
      <c r="AL23" s="503">
        <f>Neprofi!BC15</f>
        <v>1</v>
      </c>
      <c r="AM23" s="463">
        <f t="shared" si="45"/>
        <v>1</v>
      </c>
      <c r="AN23" s="487">
        <f t="shared" si="23"/>
        <v>4</v>
      </c>
      <c r="AO23" s="504">
        <f t="shared" si="24"/>
        <v>1.5</v>
      </c>
      <c r="AP23" s="495">
        <f>Neprofi!AS15+Neprofi!AT15</f>
        <v>0</v>
      </c>
      <c r="AQ23" s="497">
        <f t="shared" si="46"/>
        <v>0</v>
      </c>
      <c r="AR23" s="619">
        <f>IF('[1]Neprofi'!E17&gt;0,1,0)</f>
        <v>0</v>
      </c>
      <c r="AS23" s="619">
        <f>IF('[1]Neprofi'!CG17&gt;0,1,0)</f>
        <v>0</v>
      </c>
    </row>
    <row r="24" spans="1:45" ht="12.75">
      <c r="A24" s="450" t="str">
        <f>CONCATENATE(Analyza!A20)</f>
        <v>9</v>
      </c>
      <c r="B24" s="484" t="str">
        <f>CONCATENATE(Analyza!B20)</f>
        <v>Holčovice</v>
      </c>
      <c r="C24" s="485">
        <f>Analyza!C20</f>
        <v>733</v>
      </c>
      <c r="D24" s="486">
        <f>Analyza!D20</f>
        <v>2</v>
      </c>
      <c r="E24" s="487">
        <f t="shared" si="26"/>
        <v>5</v>
      </c>
      <c r="F24" s="488">
        <f t="shared" si="1"/>
        <v>4</v>
      </c>
      <c r="G24" s="489">
        <f>Neprofi!AZ16</f>
        <v>3</v>
      </c>
      <c r="H24" s="490">
        <f t="shared" si="27"/>
        <v>0</v>
      </c>
      <c r="I24" s="505">
        <f t="shared" si="28"/>
        <v>1466</v>
      </c>
      <c r="J24" s="459">
        <f t="shared" si="29"/>
        <v>103</v>
      </c>
      <c r="K24" s="460">
        <f>IF(J24=0,"",J24*'[1]SUM'!$C$2)</f>
        <v>26883</v>
      </c>
      <c r="L24" s="506">
        <f>'[1]Neprofi'!FC18</f>
        <v>21000</v>
      </c>
      <c r="M24" s="462">
        <f t="shared" si="30"/>
        <v>28.649386084583902</v>
      </c>
      <c r="N24" s="463">
        <f t="shared" si="31"/>
        <v>0</v>
      </c>
      <c r="O24" s="492">
        <f t="shared" si="32"/>
        <v>2199</v>
      </c>
      <c r="P24" s="507">
        <f>Neprofi!D16</f>
        <v>2673</v>
      </c>
      <c r="Q24" s="494">
        <f t="shared" si="33"/>
        <v>0</v>
      </c>
      <c r="R24" s="508">
        <f>'[1]Neprofi'!U18</f>
        <v>2673</v>
      </c>
      <c r="S24" s="468">
        <f t="shared" si="34"/>
        <v>100</v>
      </c>
      <c r="T24" s="463">
        <f t="shared" si="35"/>
        <v>1</v>
      </c>
      <c r="U24" s="509">
        <f>Neprofi!G16</f>
        <v>290</v>
      </c>
      <c r="V24" s="470">
        <f t="shared" si="36"/>
        <v>10.849233071455295</v>
      </c>
      <c r="W24" s="471">
        <f t="shared" si="37"/>
        <v>10.849233071455295</v>
      </c>
      <c r="X24" s="497">
        <f t="shared" si="38"/>
        <v>1</v>
      </c>
      <c r="Y24" s="496">
        <f>'[1]Neprofi'!CC18</f>
        <v>20</v>
      </c>
      <c r="Z24" s="498">
        <f>IF(Neprofi!AY16="",0,Neprofi!AY16)</f>
        <v>27.29</v>
      </c>
      <c r="AA24" s="497" t="str">
        <f t="shared" si="39"/>
        <v>nehodnotit</v>
      </c>
      <c r="AB24" s="499">
        <f t="shared" si="40"/>
        <v>6</v>
      </c>
      <c r="AC24" s="500">
        <f t="shared" si="16"/>
        <v>6</v>
      </c>
      <c r="AD24" s="501">
        <f>'[1]Neprofi'!CD18</f>
        <v>1</v>
      </c>
      <c r="AE24" s="502">
        <f t="shared" si="41"/>
        <v>0</v>
      </c>
      <c r="AF24" s="487">
        <f t="shared" si="42"/>
        <v>2</v>
      </c>
      <c r="AG24" s="500">
        <f t="shared" si="19"/>
        <v>1</v>
      </c>
      <c r="AH24" s="495">
        <f>'[1]Neprofi'!CF18</f>
        <v>1</v>
      </c>
      <c r="AI24" s="497">
        <f t="shared" si="43"/>
        <v>0</v>
      </c>
      <c r="AJ24" s="496">
        <f>Neprofi!BA16</f>
        <v>1</v>
      </c>
      <c r="AK24" s="497">
        <f t="shared" si="44"/>
        <v>1</v>
      </c>
      <c r="AL24" s="503">
        <f>Neprofi!BC16</f>
        <v>1</v>
      </c>
      <c r="AM24" s="463">
        <f t="shared" si="45"/>
        <v>1</v>
      </c>
      <c r="AN24" s="487">
        <f t="shared" si="23"/>
        <v>6</v>
      </c>
      <c r="AO24" s="504">
        <f t="shared" si="24"/>
        <v>5</v>
      </c>
      <c r="AP24" s="495">
        <f>Neprofi!AS16+Neprofi!AT16</f>
        <v>4</v>
      </c>
      <c r="AQ24" s="497">
        <f t="shared" si="46"/>
        <v>0</v>
      </c>
      <c r="AR24" s="619">
        <f>IF('[1]Neprofi'!E18&gt;0,1,0)</f>
        <v>1</v>
      </c>
      <c r="AS24" s="619">
        <f>IF('[1]Neprofi'!CG18&gt;0,1,0)</f>
        <v>0</v>
      </c>
    </row>
    <row r="25" spans="1:45" ht="12.75">
      <c r="A25" s="450" t="str">
        <f>CONCATENATE(Analyza!A21)</f>
        <v>10</v>
      </c>
      <c r="B25" s="484" t="str">
        <f>CONCATENATE(Analyza!B21)</f>
        <v>Horní Město</v>
      </c>
      <c r="C25" s="485">
        <f>Analyza!C21</f>
        <v>815</v>
      </c>
      <c r="D25" s="486">
        <f>Analyza!D21</f>
        <v>2</v>
      </c>
      <c r="E25" s="487">
        <f t="shared" si="26"/>
        <v>5</v>
      </c>
      <c r="F25" s="488">
        <f t="shared" si="1"/>
        <v>4</v>
      </c>
      <c r="G25" s="489">
        <f>Neprofi!AZ17</f>
        <v>2</v>
      </c>
      <c r="H25" s="490">
        <f t="shared" si="27"/>
        <v>0</v>
      </c>
      <c r="I25" s="505">
        <f t="shared" si="28"/>
        <v>1630</v>
      </c>
      <c r="J25" s="459">
        <f t="shared" si="29"/>
        <v>114</v>
      </c>
      <c r="K25" s="460">
        <f>IF(J25=0,"",J25*'[1]SUM'!$C$2)</f>
        <v>29754</v>
      </c>
      <c r="L25" s="506">
        <f>'[1]Neprofi'!FC19</f>
        <v>0</v>
      </c>
      <c r="M25" s="462">
        <f t="shared" si="30"/>
        <v>0</v>
      </c>
      <c r="N25" s="463">
        <f t="shared" si="31"/>
        <v>0</v>
      </c>
      <c r="O25" s="492">
        <f t="shared" si="32"/>
        <v>2445</v>
      </c>
      <c r="P25" s="507">
        <f>Neprofi!D17</f>
        <v>485</v>
      </c>
      <c r="Q25" s="494">
        <f t="shared" si="33"/>
        <v>0</v>
      </c>
      <c r="R25" s="508">
        <f>'[1]Neprofi'!U19</f>
        <v>485</v>
      </c>
      <c r="S25" s="468">
        <f t="shared" si="34"/>
        <v>100</v>
      </c>
      <c r="T25" s="463">
        <f t="shared" si="35"/>
        <v>1</v>
      </c>
      <c r="U25" s="509">
        <f>Neprofi!G17</f>
        <v>15</v>
      </c>
      <c r="V25" s="470">
        <f t="shared" si="36"/>
        <v>3.0927835051546393</v>
      </c>
      <c r="W25" s="471">
        <f t="shared" si="37"/>
        <v>3.0927835051546393</v>
      </c>
      <c r="X25" s="497">
        <f t="shared" si="38"/>
        <v>0</v>
      </c>
      <c r="Y25" s="496">
        <f>'[1]Neprofi'!CC19</f>
        <v>50</v>
      </c>
      <c r="Z25" s="498">
        <f>IF(Neprofi!AY17="",0,Neprofi!AY17)</f>
        <v>61.35</v>
      </c>
      <c r="AA25" s="497" t="str">
        <f t="shared" si="39"/>
        <v>nehodnotit</v>
      </c>
      <c r="AB25" s="499">
        <f t="shared" si="40"/>
        <v>6</v>
      </c>
      <c r="AC25" s="500">
        <f t="shared" si="16"/>
        <v>6</v>
      </c>
      <c r="AD25" s="501">
        <f>'[1]Neprofi'!CD19</f>
        <v>10</v>
      </c>
      <c r="AE25" s="502">
        <f t="shared" si="41"/>
        <v>1</v>
      </c>
      <c r="AF25" s="487">
        <f t="shared" si="42"/>
        <v>2</v>
      </c>
      <c r="AG25" s="500">
        <f t="shared" si="19"/>
        <v>1</v>
      </c>
      <c r="AH25" s="495">
        <f>'[1]Neprofi'!CF19</f>
        <v>1</v>
      </c>
      <c r="AI25" s="497">
        <f t="shared" si="43"/>
        <v>0</v>
      </c>
      <c r="AJ25" s="496">
        <f>Neprofi!BA17</f>
        <v>1</v>
      </c>
      <c r="AK25" s="497">
        <f t="shared" si="44"/>
        <v>1</v>
      </c>
      <c r="AL25" s="503">
        <f>Neprofi!BC17</f>
        <v>1</v>
      </c>
      <c r="AM25" s="463">
        <f t="shared" si="45"/>
        <v>1</v>
      </c>
      <c r="AN25" s="487">
        <f t="shared" si="23"/>
        <v>6</v>
      </c>
      <c r="AO25" s="504">
        <f t="shared" si="24"/>
        <v>5</v>
      </c>
      <c r="AP25" s="495">
        <f>Neprofi!AS17+Neprofi!AT17</f>
        <v>0</v>
      </c>
      <c r="AQ25" s="497">
        <f t="shared" si="46"/>
        <v>0</v>
      </c>
      <c r="AR25" s="619">
        <f>IF('[1]Neprofi'!E19&gt;0,1,0)</f>
        <v>0</v>
      </c>
      <c r="AS25" s="619">
        <f>IF('[1]Neprofi'!CG19&gt;0,1,0)</f>
        <v>1</v>
      </c>
    </row>
    <row r="26" spans="1:45" ht="12.75">
      <c r="A26" s="450" t="str">
        <f>CONCATENATE(Analyza!A22)</f>
        <v>11</v>
      </c>
      <c r="B26" s="484" t="str">
        <f>CONCATENATE(Analyza!B22)</f>
        <v>Hošťálkovy</v>
      </c>
      <c r="C26" s="485">
        <f>Analyza!C22</f>
        <v>625</v>
      </c>
      <c r="D26" s="486">
        <f>Analyza!D22</f>
        <v>2</v>
      </c>
      <c r="E26" s="487">
        <f t="shared" si="26"/>
        <v>5</v>
      </c>
      <c r="F26" s="488">
        <f t="shared" si="1"/>
        <v>4</v>
      </c>
      <c r="G26" s="489">
        <f>Neprofi!AZ18</f>
        <v>1</v>
      </c>
      <c r="H26" s="490">
        <f t="shared" si="27"/>
        <v>0</v>
      </c>
      <c r="I26" s="505">
        <f t="shared" si="28"/>
        <v>1250</v>
      </c>
      <c r="J26" s="459">
        <f t="shared" si="29"/>
        <v>88</v>
      </c>
      <c r="K26" s="460">
        <f>IF(J26=0,"",J26*'[1]SUM'!$C$2)</f>
        <v>22968</v>
      </c>
      <c r="L26" s="506">
        <f>'[1]Neprofi'!FC20</f>
        <v>10000</v>
      </c>
      <c r="M26" s="462">
        <f t="shared" si="30"/>
        <v>16</v>
      </c>
      <c r="N26" s="463">
        <f t="shared" si="31"/>
        <v>0</v>
      </c>
      <c r="O26" s="492">
        <f t="shared" si="32"/>
        <v>1875</v>
      </c>
      <c r="P26" s="507">
        <f>Neprofi!D18</f>
        <v>2459</v>
      </c>
      <c r="Q26" s="494">
        <f t="shared" si="33"/>
        <v>0</v>
      </c>
      <c r="R26" s="508">
        <f>'[1]Neprofi'!U20</f>
        <v>2459</v>
      </c>
      <c r="S26" s="468">
        <f t="shared" si="34"/>
        <v>100</v>
      </c>
      <c r="T26" s="463">
        <f t="shared" si="35"/>
        <v>1</v>
      </c>
      <c r="U26" s="509">
        <f>Neprofi!G18</f>
        <v>55</v>
      </c>
      <c r="V26" s="470">
        <f t="shared" si="36"/>
        <v>2.2366815778771856</v>
      </c>
      <c r="W26" s="471">
        <f t="shared" si="37"/>
        <v>2.2366815778771856</v>
      </c>
      <c r="X26" s="497">
        <f t="shared" si="38"/>
        <v>0</v>
      </c>
      <c r="Y26" s="496">
        <f>'[1]Neprofi'!CC20</f>
        <v>30</v>
      </c>
      <c r="Z26" s="498">
        <f>IF(Neprofi!AY18="",0,Neprofi!AY18)</f>
        <v>48</v>
      </c>
      <c r="AA26" s="497" t="str">
        <f t="shared" si="39"/>
        <v>nehodnotit</v>
      </c>
      <c r="AB26" s="499">
        <f t="shared" si="40"/>
        <v>6</v>
      </c>
      <c r="AC26" s="500">
        <f t="shared" si="16"/>
        <v>6</v>
      </c>
      <c r="AD26" s="501">
        <f>'[1]Neprofi'!CD20</f>
        <v>4</v>
      </c>
      <c r="AE26" s="502">
        <f t="shared" si="41"/>
        <v>0</v>
      </c>
      <c r="AF26" s="487">
        <f t="shared" si="42"/>
        <v>2</v>
      </c>
      <c r="AG26" s="500">
        <f t="shared" si="19"/>
        <v>1</v>
      </c>
      <c r="AH26" s="495">
        <f>'[1]Neprofi'!CF20</f>
        <v>0</v>
      </c>
      <c r="AI26" s="497">
        <f t="shared" si="43"/>
        <v>0</v>
      </c>
      <c r="AJ26" s="496">
        <f>Neprofi!BA18</f>
        <v>1</v>
      </c>
      <c r="AK26" s="497">
        <f t="shared" si="44"/>
        <v>1</v>
      </c>
      <c r="AL26" s="503">
        <f>Neprofi!BC18</f>
        <v>0</v>
      </c>
      <c r="AM26" s="463">
        <f t="shared" si="45"/>
        <v>0</v>
      </c>
      <c r="AN26" s="487">
        <f t="shared" si="23"/>
        <v>6</v>
      </c>
      <c r="AO26" s="504">
        <f t="shared" si="24"/>
        <v>5</v>
      </c>
      <c r="AP26" s="495">
        <f>Neprofi!AS18+Neprofi!AT18</f>
        <v>0</v>
      </c>
      <c r="AQ26" s="497">
        <f t="shared" si="46"/>
        <v>0</v>
      </c>
      <c r="AR26" s="619">
        <f>IF('[1]Neprofi'!E20&gt;0,1,0)</f>
        <v>0</v>
      </c>
      <c r="AS26" s="619">
        <f>IF('[1]Neprofi'!CG20&gt;0,1,0)</f>
        <v>0</v>
      </c>
    </row>
    <row r="27" spans="1:45" ht="12.75">
      <c r="A27" s="450" t="str">
        <f>CONCATENATE(Analyza!A23)</f>
        <v>12</v>
      </c>
      <c r="B27" s="484" t="str">
        <f>CONCATENATE(Analyza!B23)</f>
        <v>Janov</v>
      </c>
      <c r="C27" s="485">
        <f>Analyza!C23</f>
        <v>279</v>
      </c>
      <c r="D27" s="486">
        <f>Analyza!D23</f>
        <v>1</v>
      </c>
      <c r="E27" s="487">
        <f t="shared" si="26"/>
        <v>4</v>
      </c>
      <c r="F27" s="488">
        <f t="shared" si="1"/>
        <v>2.4</v>
      </c>
      <c r="G27" s="489">
        <f>Neprofi!AZ19</f>
        <v>2</v>
      </c>
      <c r="H27" s="490">
        <f t="shared" si="27"/>
        <v>0</v>
      </c>
      <c r="I27" s="505">
        <f t="shared" si="28"/>
        <v>558</v>
      </c>
      <c r="J27" s="459">
        <f t="shared" si="29"/>
        <v>39</v>
      </c>
      <c r="K27" s="460">
        <f>IF(J27=0,"",J27*'[1]SUM'!$C$2)</f>
        <v>10179</v>
      </c>
      <c r="L27" s="506">
        <f>'[1]Neprofi'!FC21</f>
        <v>5099</v>
      </c>
      <c r="M27" s="462">
        <f t="shared" si="30"/>
        <v>18.275985663082437</v>
      </c>
      <c r="N27" s="463">
        <f t="shared" si="31"/>
        <v>0</v>
      </c>
      <c r="O27" s="492">
        <f t="shared" si="32"/>
        <v>837</v>
      </c>
      <c r="P27" s="507">
        <f>Neprofi!D19</f>
        <v>2285</v>
      </c>
      <c r="Q27" s="494">
        <f t="shared" si="33"/>
        <v>0</v>
      </c>
      <c r="R27" s="508">
        <f>'[1]Neprofi'!U21</f>
        <v>2285</v>
      </c>
      <c r="S27" s="468">
        <f t="shared" si="34"/>
        <v>100</v>
      </c>
      <c r="T27" s="463">
        <f t="shared" si="35"/>
        <v>1</v>
      </c>
      <c r="U27" s="509">
        <f>Neprofi!G19</f>
        <v>39</v>
      </c>
      <c r="V27" s="470">
        <f t="shared" si="36"/>
        <v>1.7067833698030634</v>
      </c>
      <c r="W27" s="471">
        <f t="shared" si="37"/>
        <v>1.7067833698030634</v>
      </c>
      <c r="X27" s="497">
        <f t="shared" si="38"/>
        <v>1</v>
      </c>
      <c r="Y27" s="496">
        <f>'[1]Neprofi'!CC21</f>
        <v>60</v>
      </c>
      <c r="Z27" s="498">
        <f>IF(Neprofi!AY19="",0,Neprofi!AY19)</f>
        <v>215.05</v>
      </c>
      <c r="AA27" s="497" t="str">
        <f t="shared" si="39"/>
        <v>nehodnotit</v>
      </c>
      <c r="AB27" s="499">
        <f t="shared" si="40"/>
        <v>4</v>
      </c>
      <c r="AC27" s="500">
        <f t="shared" si="16"/>
        <v>5</v>
      </c>
      <c r="AD27" s="501">
        <f>'[1]Neprofi'!CD21</f>
        <v>10</v>
      </c>
      <c r="AE27" s="502">
        <f t="shared" si="41"/>
        <v>1</v>
      </c>
      <c r="AF27" s="487">
        <f t="shared" si="42"/>
        <v>1</v>
      </c>
      <c r="AG27" s="500">
        <f t="shared" si="19"/>
        <v>1</v>
      </c>
      <c r="AH27" s="495">
        <f>'[1]Neprofi'!CF21</f>
        <v>1</v>
      </c>
      <c r="AI27" s="497">
        <f t="shared" si="43"/>
        <v>1</v>
      </c>
      <c r="AJ27" s="496">
        <f>Neprofi!BA19</f>
        <v>0</v>
      </c>
      <c r="AK27" s="497">
        <f t="shared" si="44"/>
        <v>0</v>
      </c>
      <c r="AL27" s="503">
        <f>Neprofi!BC19</f>
        <v>0</v>
      </c>
      <c r="AM27" s="463">
        <f t="shared" si="45"/>
        <v>0</v>
      </c>
      <c r="AN27" s="487">
        <f t="shared" si="23"/>
        <v>4</v>
      </c>
      <c r="AO27" s="504">
        <f t="shared" si="24"/>
        <v>1.5</v>
      </c>
      <c r="AP27" s="495">
        <f>Neprofi!AS19+Neprofi!AT19</f>
        <v>0</v>
      </c>
      <c r="AQ27" s="497">
        <f t="shared" si="46"/>
        <v>0</v>
      </c>
      <c r="AR27" s="619">
        <f>IF('[1]Neprofi'!E21&gt;0,1,0)</f>
        <v>1</v>
      </c>
      <c r="AS27" s="619">
        <f>IF('[1]Neprofi'!CG21&gt;0,1,0)</f>
        <v>0</v>
      </c>
    </row>
    <row r="28" spans="1:45" ht="12.75">
      <c r="A28" s="450" t="str">
        <f>CONCATENATE(Analyza!A24)</f>
        <v>13</v>
      </c>
      <c r="B28" s="484" t="str">
        <f>CONCATENATE(Analyza!B24)</f>
        <v>Jindřichov</v>
      </c>
      <c r="C28" s="485">
        <f>Analyza!C24</f>
        <v>1213</v>
      </c>
      <c r="D28" s="486">
        <f>Analyza!D24</f>
        <v>3</v>
      </c>
      <c r="E28" s="487">
        <f t="shared" si="26"/>
        <v>15</v>
      </c>
      <c r="F28" s="488">
        <f t="shared" si="1"/>
        <v>10.5</v>
      </c>
      <c r="G28" s="489">
        <f>Neprofi!AZ20</f>
        <v>6</v>
      </c>
      <c r="H28" s="490">
        <f t="shared" si="27"/>
        <v>0</v>
      </c>
      <c r="I28" s="505">
        <f t="shared" si="28"/>
        <v>2426</v>
      </c>
      <c r="J28" s="459">
        <f t="shared" si="29"/>
        <v>170</v>
      </c>
      <c r="K28" s="460">
        <f>IF(J28=0,"",J28*'[1]SUM'!$C$2)</f>
        <v>44370</v>
      </c>
      <c r="L28" s="506">
        <f>'[1]Neprofi'!FC22</f>
        <v>5360</v>
      </c>
      <c r="M28" s="462">
        <f t="shared" si="30"/>
        <v>4.418796372629843</v>
      </c>
      <c r="N28" s="463">
        <f t="shared" si="31"/>
        <v>0</v>
      </c>
      <c r="O28" s="492">
        <f t="shared" si="32"/>
        <v>3639</v>
      </c>
      <c r="P28" s="507">
        <f>Neprofi!D20</f>
        <v>6519</v>
      </c>
      <c r="Q28" s="494">
        <f t="shared" si="33"/>
        <v>0</v>
      </c>
      <c r="R28" s="508">
        <f>'[1]Neprofi'!U22</f>
        <v>6519</v>
      </c>
      <c r="S28" s="468">
        <f t="shared" si="34"/>
        <v>100</v>
      </c>
      <c r="T28" s="463">
        <f t="shared" si="35"/>
        <v>1</v>
      </c>
      <c r="U28" s="509">
        <f>Neprofi!G20</f>
        <v>42</v>
      </c>
      <c r="V28" s="470">
        <f t="shared" si="36"/>
        <v>0.6442705936493327</v>
      </c>
      <c r="W28" s="471">
        <f t="shared" si="37"/>
        <v>0.6442705936493327</v>
      </c>
      <c r="X28" s="497">
        <f t="shared" si="38"/>
        <v>0</v>
      </c>
      <c r="Y28" s="496">
        <f>'[1]Neprofi'!CC22</f>
        <v>80</v>
      </c>
      <c r="Z28" s="498">
        <f>IF(Neprofi!AY20="",0,Neprofi!AY20)</f>
        <v>65.95</v>
      </c>
      <c r="AA28" s="497">
        <f t="shared" si="39"/>
        <v>1</v>
      </c>
      <c r="AB28" s="499">
        <f t="shared" si="40"/>
        <v>9</v>
      </c>
      <c r="AC28" s="500">
        <f t="shared" si="16"/>
        <v>10</v>
      </c>
      <c r="AD28" s="501">
        <f>'[1]Neprofi'!CD22</f>
        <v>7</v>
      </c>
      <c r="AE28" s="502">
        <f t="shared" si="41"/>
        <v>0</v>
      </c>
      <c r="AF28" s="487">
        <f t="shared" si="42"/>
        <v>2</v>
      </c>
      <c r="AG28" s="500">
        <f t="shared" si="19"/>
        <v>2</v>
      </c>
      <c r="AH28" s="495">
        <f>'[1]Neprofi'!CF22</f>
        <v>3</v>
      </c>
      <c r="AI28" s="497">
        <f t="shared" si="43"/>
        <v>1</v>
      </c>
      <c r="AJ28" s="496">
        <f>Neprofi!BA20</f>
        <v>1</v>
      </c>
      <c r="AK28" s="497">
        <f t="shared" si="44"/>
        <v>1</v>
      </c>
      <c r="AL28" s="503">
        <f>Neprofi!BC20</f>
        <v>1</v>
      </c>
      <c r="AM28" s="463">
        <f t="shared" si="45"/>
        <v>1</v>
      </c>
      <c r="AN28" s="487">
        <f t="shared" si="23"/>
        <v>20</v>
      </c>
      <c r="AO28" s="504">
        <f t="shared" si="24"/>
        <v>18</v>
      </c>
      <c r="AP28" s="495">
        <f>Neprofi!AS20+Neprofi!AT20</f>
        <v>0</v>
      </c>
      <c r="AQ28" s="497">
        <f t="shared" si="46"/>
        <v>0</v>
      </c>
      <c r="AR28" s="619">
        <f>IF('[1]Neprofi'!E22&gt;0,1,0)</f>
        <v>1</v>
      </c>
      <c r="AS28" s="619">
        <f>IF('[1]Neprofi'!CG22&gt;0,1,0)</f>
        <v>0</v>
      </c>
    </row>
    <row r="29" spans="1:45" ht="12.75">
      <c r="A29" s="450" t="str">
        <f>CONCATENATE(Analyza!A25)</f>
        <v>14</v>
      </c>
      <c r="B29" s="484" t="str">
        <f>CONCATENATE(Analyza!B25)</f>
        <v>Jiříkov</v>
      </c>
      <c r="C29" s="485">
        <f>Analyza!C25</f>
        <v>332</v>
      </c>
      <c r="D29" s="486">
        <f>Analyza!D25</f>
        <v>1</v>
      </c>
      <c r="E29" s="487">
        <f t="shared" si="26"/>
        <v>4</v>
      </c>
      <c r="F29" s="488">
        <f t="shared" si="1"/>
        <v>2.4</v>
      </c>
      <c r="G29" s="489">
        <f>Neprofi!AZ21</f>
        <v>7</v>
      </c>
      <c r="H29" s="490">
        <f t="shared" si="27"/>
        <v>1</v>
      </c>
      <c r="I29" s="505">
        <f t="shared" si="28"/>
        <v>664</v>
      </c>
      <c r="J29" s="459">
        <f t="shared" si="29"/>
        <v>46</v>
      </c>
      <c r="K29" s="460">
        <f>IF(J29=0,"",J29*'[1]SUM'!$C$2)</f>
        <v>12006</v>
      </c>
      <c r="L29" s="506">
        <f>'[1]Neprofi'!FC23</f>
        <v>4000</v>
      </c>
      <c r="M29" s="462">
        <f t="shared" si="30"/>
        <v>12.048192771084338</v>
      </c>
      <c r="N29" s="463">
        <f t="shared" si="31"/>
        <v>0</v>
      </c>
      <c r="O29" s="492">
        <f t="shared" si="32"/>
        <v>996</v>
      </c>
      <c r="P29" s="507">
        <f>Neprofi!D21</f>
        <v>1330</v>
      </c>
      <c r="Q29" s="494">
        <f t="shared" si="33"/>
        <v>0</v>
      </c>
      <c r="R29" s="508">
        <f>'[1]Neprofi'!U23</f>
        <v>1330</v>
      </c>
      <c r="S29" s="468">
        <f t="shared" si="34"/>
        <v>100</v>
      </c>
      <c r="T29" s="463">
        <f t="shared" si="35"/>
        <v>1</v>
      </c>
      <c r="U29" s="509">
        <f>Neprofi!G21</f>
        <v>117</v>
      </c>
      <c r="V29" s="470">
        <f t="shared" si="36"/>
        <v>8.796992481203008</v>
      </c>
      <c r="W29" s="471">
        <f t="shared" si="37"/>
        <v>8.796992481203008</v>
      </c>
      <c r="X29" s="497">
        <f t="shared" si="38"/>
        <v>1</v>
      </c>
      <c r="Y29" s="496">
        <f>'[1]Neprofi'!CC23</f>
        <v>35</v>
      </c>
      <c r="Z29" s="498">
        <f>IF(Neprofi!AY21="",0,Neprofi!AY21)</f>
        <v>105.42</v>
      </c>
      <c r="AA29" s="497" t="str">
        <f t="shared" si="39"/>
        <v>nehodnotit</v>
      </c>
      <c r="AB29" s="499">
        <f t="shared" si="40"/>
        <v>4</v>
      </c>
      <c r="AC29" s="500">
        <f t="shared" si="16"/>
        <v>5</v>
      </c>
      <c r="AD29" s="501">
        <f>'[1]Neprofi'!CD23</f>
        <v>9</v>
      </c>
      <c r="AE29" s="502">
        <f t="shared" si="41"/>
        <v>1</v>
      </c>
      <c r="AF29" s="487">
        <f t="shared" si="42"/>
        <v>1</v>
      </c>
      <c r="AG29" s="500">
        <f t="shared" si="19"/>
        <v>1</v>
      </c>
      <c r="AH29" s="495">
        <f>'[1]Neprofi'!CF23</f>
        <v>1</v>
      </c>
      <c r="AI29" s="497">
        <f t="shared" si="43"/>
        <v>1</v>
      </c>
      <c r="AJ29" s="496">
        <f>Neprofi!BA21</f>
        <v>0</v>
      </c>
      <c r="AK29" s="497">
        <f t="shared" si="44"/>
        <v>0</v>
      </c>
      <c r="AL29" s="503">
        <f>Neprofi!BC21</f>
        <v>0</v>
      </c>
      <c r="AM29" s="463">
        <f t="shared" si="45"/>
        <v>0</v>
      </c>
      <c r="AN29" s="487">
        <f t="shared" si="23"/>
        <v>4</v>
      </c>
      <c r="AO29" s="504">
        <f t="shared" si="24"/>
        <v>1.5</v>
      </c>
      <c r="AP29" s="495">
        <f>Neprofi!AS21+Neprofi!AT21</f>
        <v>43</v>
      </c>
      <c r="AQ29" s="497">
        <f t="shared" si="46"/>
        <v>1</v>
      </c>
      <c r="AR29" s="619">
        <f>IF('[1]Neprofi'!E23&gt;0,1,0)</f>
        <v>0</v>
      </c>
      <c r="AS29" s="619">
        <f>IF('[1]Neprofi'!CG23&gt;0,1,0)</f>
        <v>0</v>
      </c>
    </row>
    <row r="30" spans="1:45" ht="12.75">
      <c r="A30" s="450" t="str">
        <f>CONCATENATE(Analyza!A26)</f>
        <v>15</v>
      </c>
      <c r="B30" s="484" t="str">
        <f>CONCATENATE(Analyza!B26)</f>
        <v>Karlovice</v>
      </c>
      <c r="C30" s="485">
        <f>Analyza!C26</f>
        <v>1055</v>
      </c>
      <c r="D30" s="486">
        <f>Analyza!D26</f>
        <v>3</v>
      </c>
      <c r="E30" s="487">
        <f t="shared" si="26"/>
        <v>15</v>
      </c>
      <c r="F30" s="488">
        <f t="shared" si="1"/>
        <v>10.5</v>
      </c>
      <c r="G30" s="489">
        <f>Neprofi!AZ22</f>
        <v>5</v>
      </c>
      <c r="H30" s="490">
        <f t="shared" si="27"/>
        <v>0</v>
      </c>
      <c r="I30" s="505">
        <f t="shared" si="28"/>
        <v>2110</v>
      </c>
      <c r="J30" s="459">
        <f t="shared" si="29"/>
        <v>148</v>
      </c>
      <c r="K30" s="460">
        <f>IF(J30=0,"",J30*'[1]SUM'!$C$2)</f>
        <v>38628</v>
      </c>
      <c r="L30" s="506">
        <f>'[1]Neprofi'!FC24</f>
        <v>30000</v>
      </c>
      <c r="M30" s="462">
        <f t="shared" si="30"/>
        <v>28.436018957345972</v>
      </c>
      <c r="N30" s="463">
        <f t="shared" si="31"/>
        <v>0</v>
      </c>
      <c r="O30" s="492">
        <f t="shared" si="32"/>
        <v>3165</v>
      </c>
      <c r="P30" s="507">
        <f>Neprofi!D22</f>
        <v>3445</v>
      </c>
      <c r="Q30" s="494">
        <f t="shared" si="33"/>
        <v>0</v>
      </c>
      <c r="R30" s="508">
        <f>'[1]Neprofi'!U24</f>
        <v>3445</v>
      </c>
      <c r="S30" s="468">
        <f t="shared" si="34"/>
        <v>100</v>
      </c>
      <c r="T30" s="463">
        <f t="shared" si="35"/>
        <v>1</v>
      </c>
      <c r="U30" s="509">
        <f>Neprofi!G22</f>
        <v>136</v>
      </c>
      <c r="V30" s="470">
        <f t="shared" si="36"/>
        <v>3.947750362844703</v>
      </c>
      <c r="W30" s="471">
        <f t="shared" si="37"/>
        <v>3.947750362844703</v>
      </c>
      <c r="X30" s="497">
        <f t="shared" si="38"/>
        <v>0</v>
      </c>
      <c r="Y30" s="496">
        <f>'[1]Neprofi'!CC24</f>
        <v>25</v>
      </c>
      <c r="Z30" s="498">
        <f>IF(Neprofi!AY22="",0,Neprofi!AY22)</f>
        <v>23.7</v>
      </c>
      <c r="AA30" s="497">
        <f t="shared" si="39"/>
        <v>0</v>
      </c>
      <c r="AB30" s="499">
        <f t="shared" si="40"/>
        <v>9</v>
      </c>
      <c r="AC30" s="500">
        <f t="shared" si="16"/>
        <v>10</v>
      </c>
      <c r="AD30" s="501">
        <f>'[1]Neprofi'!CD24</f>
        <v>2</v>
      </c>
      <c r="AE30" s="502">
        <f t="shared" si="41"/>
        <v>0</v>
      </c>
      <c r="AF30" s="487">
        <f t="shared" si="42"/>
        <v>2</v>
      </c>
      <c r="AG30" s="500">
        <f t="shared" si="19"/>
        <v>2</v>
      </c>
      <c r="AH30" s="495">
        <f>'[1]Neprofi'!CF24</f>
        <v>1</v>
      </c>
      <c r="AI30" s="497">
        <f t="shared" si="43"/>
        <v>0</v>
      </c>
      <c r="AJ30" s="496">
        <f>Neprofi!BA22</f>
        <v>1</v>
      </c>
      <c r="AK30" s="497">
        <f t="shared" si="44"/>
        <v>1</v>
      </c>
      <c r="AL30" s="503">
        <f>Neprofi!BC22</f>
        <v>1</v>
      </c>
      <c r="AM30" s="463">
        <f t="shared" si="45"/>
        <v>1</v>
      </c>
      <c r="AN30" s="487">
        <f t="shared" si="23"/>
        <v>20</v>
      </c>
      <c r="AO30" s="504">
        <f t="shared" si="24"/>
        <v>18</v>
      </c>
      <c r="AP30" s="495">
        <f>Neprofi!AS22+Neprofi!AT22</f>
        <v>0</v>
      </c>
      <c r="AQ30" s="497">
        <f t="shared" si="46"/>
        <v>0</v>
      </c>
      <c r="AR30" s="619">
        <f>IF('[1]Neprofi'!E24&gt;0,1,0)</f>
        <v>1</v>
      </c>
      <c r="AS30" s="619">
        <f>IF('[1]Neprofi'!CG24&gt;0,1,0)</f>
        <v>0</v>
      </c>
    </row>
    <row r="31" spans="1:45" ht="12.75">
      <c r="A31" s="450" t="str">
        <f>CONCATENATE(Analyza!A27)</f>
        <v>16</v>
      </c>
      <c r="B31" s="484" t="str">
        <f>CONCATENATE(Analyza!B27)</f>
        <v>Krasov</v>
      </c>
      <c r="C31" s="485">
        <f>Analyza!C27</f>
        <v>365</v>
      </c>
      <c r="D31" s="486">
        <f>Analyza!D27</f>
        <v>1</v>
      </c>
      <c r="E31" s="487">
        <f t="shared" si="26"/>
        <v>4</v>
      </c>
      <c r="F31" s="488">
        <f t="shared" si="1"/>
        <v>2.4</v>
      </c>
      <c r="G31" s="489">
        <f>Neprofi!AZ23</f>
        <v>2</v>
      </c>
      <c r="H31" s="490">
        <f t="shared" si="27"/>
        <v>0</v>
      </c>
      <c r="I31" s="505">
        <f t="shared" si="28"/>
        <v>730</v>
      </c>
      <c r="J31" s="459">
        <f t="shared" si="29"/>
        <v>51</v>
      </c>
      <c r="K31" s="460">
        <f>IF(J31=0,"",J31*'[1]SUM'!$C$2)</f>
        <v>13311</v>
      </c>
      <c r="L31" s="506">
        <f>'[1]Neprofi'!FC25</f>
        <v>0</v>
      </c>
      <c r="M31" s="462">
        <f t="shared" si="30"/>
        <v>0</v>
      </c>
      <c r="N31" s="463">
        <f t="shared" si="31"/>
        <v>0</v>
      </c>
      <c r="O31" s="492">
        <f t="shared" si="32"/>
        <v>1095</v>
      </c>
      <c r="P31" s="507">
        <f>Neprofi!D23</f>
        <v>1714</v>
      </c>
      <c r="Q31" s="494">
        <f t="shared" si="33"/>
        <v>0</v>
      </c>
      <c r="R31" s="508">
        <f>'[1]Neprofi'!U25</f>
        <v>1714</v>
      </c>
      <c r="S31" s="468">
        <f t="shared" si="34"/>
        <v>100</v>
      </c>
      <c r="T31" s="463">
        <f t="shared" si="35"/>
        <v>1</v>
      </c>
      <c r="U31" s="509">
        <f>Neprofi!G23</f>
        <v>31</v>
      </c>
      <c r="V31" s="470">
        <f t="shared" si="36"/>
        <v>1.8086347724620768</v>
      </c>
      <c r="W31" s="471">
        <f t="shared" si="37"/>
        <v>1.8086347724620768</v>
      </c>
      <c r="X31" s="497">
        <f t="shared" si="38"/>
        <v>0</v>
      </c>
      <c r="Y31" s="496">
        <f>'[1]Neprofi'!CC25</f>
        <v>17</v>
      </c>
      <c r="Z31" s="498">
        <f>IF(Neprofi!AY23="",0,Neprofi!AY23)</f>
        <v>46.58</v>
      </c>
      <c r="AA31" s="497" t="str">
        <f t="shared" si="39"/>
        <v>nehodnotit</v>
      </c>
      <c r="AB31" s="499">
        <f t="shared" si="40"/>
        <v>4</v>
      </c>
      <c r="AC31" s="500">
        <f t="shared" si="16"/>
        <v>5</v>
      </c>
      <c r="AD31" s="501">
        <f>'[1]Neprofi'!CD25</f>
        <v>1</v>
      </c>
      <c r="AE31" s="502">
        <f t="shared" si="41"/>
        <v>0</v>
      </c>
      <c r="AF31" s="487">
        <f t="shared" si="42"/>
        <v>1</v>
      </c>
      <c r="AG31" s="500">
        <f t="shared" si="19"/>
        <v>1</v>
      </c>
      <c r="AH31" s="495">
        <f>'[1]Neprofi'!CF25</f>
        <v>1</v>
      </c>
      <c r="AI31" s="497">
        <f t="shared" si="43"/>
        <v>1</v>
      </c>
      <c r="AJ31" s="496">
        <f>Neprofi!BA23</f>
        <v>1</v>
      </c>
      <c r="AK31" s="497">
        <f t="shared" si="44"/>
        <v>1</v>
      </c>
      <c r="AL31" s="503">
        <f>Neprofi!BC23</f>
        <v>1</v>
      </c>
      <c r="AM31" s="463">
        <f t="shared" si="45"/>
        <v>1</v>
      </c>
      <c r="AN31" s="487">
        <f t="shared" si="23"/>
        <v>4</v>
      </c>
      <c r="AO31" s="504">
        <f t="shared" si="24"/>
        <v>1.5</v>
      </c>
      <c r="AP31" s="495">
        <f>Neprofi!AS23+Neprofi!AT23</f>
        <v>0</v>
      </c>
      <c r="AQ31" s="497">
        <f t="shared" si="46"/>
        <v>0</v>
      </c>
      <c r="AR31" s="619">
        <f>IF('[1]Neprofi'!E25&gt;0,1,0)</f>
        <v>0</v>
      </c>
      <c r="AS31" s="619">
        <f>IF('[1]Neprofi'!CG25&gt;0,1,0)</f>
        <v>1</v>
      </c>
    </row>
    <row r="32" spans="1:45" ht="12.75">
      <c r="A32" s="450" t="str">
        <f>CONCATENATE(Analyza!A28)</f>
        <v>17</v>
      </c>
      <c r="B32" s="484" t="str">
        <f>CONCATENATE(Analyza!B28)</f>
        <v>Křišťanovice</v>
      </c>
      <c r="C32" s="485">
        <f>Analyza!C28</f>
        <v>248</v>
      </c>
      <c r="D32" s="486">
        <f>Analyza!D28</f>
        <v>1</v>
      </c>
      <c r="E32" s="487">
        <f t="shared" si="26"/>
        <v>4</v>
      </c>
      <c r="F32" s="488">
        <f t="shared" si="1"/>
        <v>2.4</v>
      </c>
      <c r="G32" s="489">
        <f>Neprofi!AZ24</f>
        <v>4</v>
      </c>
      <c r="H32" s="490">
        <f t="shared" si="27"/>
        <v>1</v>
      </c>
      <c r="I32" s="505">
        <f t="shared" si="28"/>
        <v>496</v>
      </c>
      <c r="J32" s="459">
        <f t="shared" si="29"/>
        <v>35</v>
      </c>
      <c r="K32" s="460">
        <f>IF(J32=0,"",J32*'[1]SUM'!$C$2)</f>
        <v>9135</v>
      </c>
      <c r="L32" s="506">
        <f>'[1]Neprofi'!FC26</f>
        <v>1940</v>
      </c>
      <c r="M32" s="462">
        <f t="shared" si="30"/>
        <v>7.82258064516129</v>
      </c>
      <c r="N32" s="463">
        <f t="shared" si="31"/>
        <v>0</v>
      </c>
      <c r="O32" s="492">
        <f t="shared" si="32"/>
        <v>744</v>
      </c>
      <c r="P32" s="507">
        <f>Neprofi!D24</f>
        <v>3028</v>
      </c>
      <c r="Q32" s="494">
        <f t="shared" si="33"/>
        <v>0</v>
      </c>
      <c r="R32" s="508">
        <f>'[1]Neprofi'!U26</f>
        <v>3028</v>
      </c>
      <c r="S32" s="468">
        <f t="shared" si="34"/>
        <v>100</v>
      </c>
      <c r="T32" s="463">
        <f t="shared" si="35"/>
        <v>1</v>
      </c>
      <c r="U32" s="509">
        <f>Neprofi!G24</f>
        <v>33</v>
      </c>
      <c r="V32" s="470">
        <f t="shared" si="36"/>
        <v>1.0898282694848085</v>
      </c>
      <c r="W32" s="471">
        <f t="shared" si="37"/>
        <v>1.0898282694848085</v>
      </c>
      <c r="X32" s="497">
        <f t="shared" si="38"/>
        <v>0</v>
      </c>
      <c r="Y32" s="496">
        <f>'[1]Neprofi'!CC26</f>
        <v>31</v>
      </c>
      <c r="Z32" s="498">
        <f>IF(Neprofi!AY24="",0,Neprofi!AY24)</f>
        <v>125</v>
      </c>
      <c r="AA32" s="497" t="str">
        <f t="shared" si="39"/>
        <v>nehodnotit</v>
      </c>
      <c r="AB32" s="499">
        <f t="shared" si="40"/>
        <v>4</v>
      </c>
      <c r="AC32" s="500">
        <f t="shared" si="16"/>
        <v>5</v>
      </c>
      <c r="AD32" s="501">
        <f>'[1]Neprofi'!CD26</f>
        <v>2</v>
      </c>
      <c r="AE32" s="502">
        <f t="shared" si="41"/>
        <v>0</v>
      </c>
      <c r="AF32" s="487">
        <f t="shared" si="42"/>
        <v>1</v>
      </c>
      <c r="AG32" s="500">
        <f t="shared" si="19"/>
        <v>1</v>
      </c>
      <c r="AH32" s="495">
        <f>'[1]Neprofi'!CF26</f>
        <v>1</v>
      </c>
      <c r="AI32" s="497">
        <f t="shared" si="43"/>
        <v>1</v>
      </c>
      <c r="AJ32" s="496">
        <f>Neprofi!BA24</f>
        <v>1</v>
      </c>
      <c r="AK32" s="497">
        <f t="shared" si="44"/>
        <v>1</v>
      </c>
      <c r="AL32" s="503">
        <f>Neprofi!BC24</f>
        <v>1</v>
      </c>
      <c r="AM32" s="463">
        <f t="shared" si="45"/>
        <v>1</v>
      </c>
      <c r="AN32" s="487">
        <f t="shared" si="23"/>
        <v>4</v>
      </c>
      <c r="AO32" s="504">
        <f t="shared" si="24"/>
        <v>1.5</v>
      </c>
      <c r="AP32" s="495">
        <f>Neprofi!AS24+Neprofi!AT24</f>
        <v>0</v>
      </c>
      <c r="AQ32" s="497">
        <f t="shared" si="46"/>
        <v>0</v>
      </c>
      <c r="AR32" s="619">
        <f>IF('[1]Neprofi'!E26&gt;0,1,0)</f>
        <v>1</v>
      </c>
      <c r="AS32" s="619">
        <f>IF('[1]Neprofi'!CG26&gt;0,1,0)</f>
        <v>0</v>
      </c>
    </row>
    <row r="33" spans="1:45" ht="12.75">
      <c r="A33" s="450" t="str">
        <f>CONCATENATE(Analyza!A29)</f>
        <v>18</v>
      </c>
      <c r="B33" s="484" t="str">
        <f>CONCATENATE(Analyza!B29)</f>
        <v>Leskovec</v>
      </c>
      <c r="C33" s="485">
        <f>Analyza!C29</f>
        <v>431</v>
      </c>
      <c r="D33" s="486">
        <f>Analyza!D29</f>
        <v>1</v>
      </c>
      <c r="E33" s="487">
        <f t="shared" si="26"/>
        <v>4</v>
      </c>
      <c r="F33" s="488">
        <f t="shared" si="1"/>
        <v>2.4</v>
      </c>
      <c r="G33" s="489">
        <f>Neprofi!AZ25</f>
        <v>2</v>
      </c>
      <c r="H33" s="490">
        <f t="shared" si="27"/>
        <v>0</v>
      </c>
      <c r="I33" s="505">
        <f t="shared" si="28"/>
        <v>862</v>
      </c>
      <c r="J33" s="459">
        <f t="shared" si="29"/>
        <v>60</v>
      </c>
      <c r="K33" s="460">
        <f>IF(J33=0,"",J33*'[1]SUM'!$C$2)</f>
        <v>15660</v>
      </c>
      <c r="L33" s="506">
        <f>'[1]Neprofi'!FC27</f>
        <v>4996</v>
      </c>
      <c r="M33" s="462">
        <f t="shared" si="30"/>
        <v>11.591647331786543</v>
      </c>
      <c r="N33" s="463">
        <f t="shared" si="31"/>
        <v>0</v>
      </c>
      <c r="O33" s="492">
        <f t="shared" si="32"/>
        <v>1293</v>
      </c>
      <c r="P33" s="507">
        <f>Neprofi!D25</f>
        <v>2800</v>
      </c>
      <c r="Q33" s="494">
        <f t="shared" si="33"/>
        <v>0</v>
      </c>
      <c r="R33" s="508">
        <f>'[1]Neprofi'!U27</f>
        <v>2800</v>
      </c>
      <c r="S33" s="468">
        <f t="shared" si="34"/>
        <v>100</v>
      </c>
      <c r="T33" s="463">
        <f t="shared" si="35"/>
        <v>1</v>
      </c>
      <c r="U33" s="509">
        <f>Neprofi!G25</f>
        <v>37</v>
      </c>
      <c r="V33" s="470">
        <f t="shared" si="36"/>
        <v>1.3214285714285714</v>
      </c>
      <c r="W33" s="471">
        <f t="shared" si="37"/>
        <v>1.3214285714285714</v>
      </c>
      <c r="X33" s="497">
        <f t="shared" si="38"/>
        <v>0</v>
      </c>
      <c r="Y33" s="496">
        <f>'[1]Neprofi'!CC27</f>
        <v>33</v>
      </c>
      <c r="Z33" s="498">
        <f>IF(Neprofi!AY25="",0,Neprofi!AY25)</f>
        <v>76.57</v>
      </c>
      <c r="AA33" s="497" t="str">
        <f t="shared" si="39"/>
        <v>nehodnotit</v>
      </c>
      <c r="AB33" s="499">
        <f t="shared" si="40"/>
        <v>4</v>
      </c>
      <c r="AC33" s="500">
        <f t="shared" si="16"/>
        <v>5</v>
      </c>
      <c r="AD33" s="501">
        <f>'[1]Neprofi'!CD27</f>
        <v>2</v>
      </c>
      <c r="AE33" s="502">
        <f t="shared" si="41"/>
        <v>0</v>
      </c>
      <c r="AF33" s="487">
        <f t="shared" si="42"/>
        <v>1</v>
      </c>
      <c r="AG33" s="500">
        <f t="shared" si="19"/>
        <v>1</v>
      </c>
      <c r="AH33" s="495">
        <f>'[1]Neprofi'!CF27</f>
        <v>1</v>
      </c>
      <c r="AI33" s="497">
        <f t="shared" si="43"/>
        <v>1</v>
      </c>
      <c r="AJ33" s="496">
        <f>Neprofi!BA25</f>
        <v>1</v>
      </c>
      <c r="AK33" s="497">
        <f t="shared" si="44"/>
        <v>1</v>
      </c>
      <c r="AL33" s="503">
        <f>Neprofi!BC25</f>
        <v>1</v>
      </c>
      <c r="AM33" s="463">
        <f t="shared" si="45"/>
        <v>1</v>
      </c>
      <c r="AN33" s="487">
        <f t="shared" si="23"/>
        <v>4</v>
      </c>
      <c r="AO33" s="504">
        <f t="shared" si="24"/>
        <v>1.5</v>
      </c>
      <c r="AP33" s="495">
        <f>Neprofi!AS25+Neprofi!AT25</f>
        <v>0</v>
      </c>
      <c r="AQ33" s="497">
        <f t="shared" si="46"/>
        <v>0</v>
      </c>
      <c r="AR33" s="619">
        <f>IF('[1]Neprofi'!E27&gt;0,1,0)</f>
        <v>1</v>
      </c>
      <c r="AS33" s="619">
        <f>IF('[1]Neprofi'!CG27&gt;0,1,0)</f>
        <v>1</v>
      </c>
    </row>
    <row r="34" spans="1:45" ht="12.75">
      <c r="A34" s="450" t="str">
        <f>CONCATENATE(Analyza!A30)</f>
        <v>19</v>
      </c>
      <c r="B34" s="484" t="str">
        <f>CONCATENATE(Analyza!B30)</f>
        <v>Liptaň</v>
      </c>
      <c r="C34" s="485">
        <f>Analyza!C30</f>
        <v>470</v>
      </c>
      <c r="D34" s="486">
        <f>Analyza!D30</f>
        <v>1</v>
      </c>
      <c r="E34" s="487">
        <f t="shared" si="26"/>
        <v>4</v>
      </c>
      <c r="F34" s="488">
        <f t="shared" si="1"/>
        <v>2.4</v>
      </c>
      <c r="G34" s="489">
        <f>Neprofi!AZ26</f>
        <v>3</v>
      </c>
      <c r="H34" s="490">
        <f t="shared" si="27"/>
        <v>0</v>
      </c>
      <c r="I34" s="505">
        <f t="shared" si="28"/>
        <v>940</v>
      </c>
      <c r="J34" s="459">
        <f t="shared" si="29"/>
        <v>66</v>
      </c>
      <c r="K34" s="460">
        <f>IF(J34=0,"",J34*'[1]SUM'!$C$2)</f>
        <v>17226</v>
      </c>
      <c r="L34" s="506">
        <f>'[1]Neprofi'!FC28</f>
        <v>4000</v>
      </c>
      <c r="M34" s="462">
        <f t="shared" si="30"/>
        <v>8.51063829787234</v>
      </c>
      <c r="N34" s="463">
        <f t="shared" si="31"/>
        <v>0</v>
      </c>
      <c r="O34" s="492">
        <f t="shared" si="32"/>
        <v>1410</v>
      </c>
      <c r="P34" s="507">
        <f>Neprofi!D26</f>
        <v>3045</v>
      </c>
      <c r="Q34" s="494">
        <f t="shared" si="33"/>
        <v>0</v>
      </c>
      <c r="R34" s="508">
        <f>'[1]Neprofi'!U28</f>
        <v>3045</v>
      </c>
      <c r="S34" s="468">
        <f t="shared" si="34"/>
        <v>100</v>
      </c>
      <c r="T34" s="463">
        <f t="shared" si="35"/>
        <v>1</v>
      </c>
      <c r="U34" s="509">
        <f>Neprofi!G26</f>
        <v>55</v>
      </c>
      <c r="V34" s="470">
        <f t="shared" si="36"/>
        <v>1.8062397372742198</v>
      </c>
      <c r="W34" s="471">
        <f t="shared" si="37"/>
        <v>1.8062397372742198</v>
      </c>
      <c r="X34" s="497">
        <f t="shared" si="38"/>
        <v>0</v>
      </c>
      <c r="Y34" s="496">
        <f>'[1]Neprofi'!CC28</f>
        <v>45</v>
      </c>
      <c r="Z34" s="498">
        <f>IF(Neprofi!AY26="",0,Neprofi!AY26)</f>
        <v>95.74</v>
      </c>
      <c r="AA34" s="497" t="str">
        <f t="shared" si="39"/>
        <v>nehodnotit</v>
      </c>
      <c r="AB34" s="499">
        <f t="shared" si="40"/>
        <v>4</v>
      </c>
      <c r="AC34" s="500">
        <f t="shared" si="16"/>
        <v>5</v>
      </c>
      <c r="AD34" s="501">
        <f>'[1]Neprofi'!CD28</f>
        <v>9</v>
      </c>
      <c r="AE34" s="502">
        <f t="shared" si="41"/>
        <v>1</v>
      </c>
      <c r="AF34" s="487">
        <f t="shared" si="42"/>
        <v>1</v>
      </c>
      <c r="AG34" s="500">
        <f t="shared" si="19"/>
        <v>1</v>
      </c>
      <c r="AH34" s="495">
        <f>'[1]Neprofi'!CF28</f>
        <v>2</v>
      </c>
      <c r="AI34" s="497">
        <f t="shared" si="43"/>
        <v>1</v>
      </c>
      <c r="AJ34" s="496">
        <f>Neprofi!BA26</f>
        <v>0</v>
      </c>
      <c r="AK34" s="497">
        <f t="shared" si="44"/>
        <v>0</v>
      </c>
      <c r="AL34" s="503">
        <f>Neprofi!BC26</f>
        <v>0</v>
      </c>
      <c r="AM34" s="463">
        <f t="shared" si="45"/>
        <v>0</v>
      </c>
      <c r="AN34" s="487">
        <f t="shared" si="23"/>
        <v>4</v>
      </c>
      <c r="AO34" s="504">
        <f t="shared" si="24"/>
        <v>1.5</v>
      </c>
      <c r="AP34" s="495">
        <f>Neprofi!AS26+Neprofi!AT26</f>
        <v>0</v>
      </c>
      <c r="AQ34" s="497">
        <f t="shared" si="46"/>
        <v>0</v>
      </c>
      <c r="AR34" s="619">
        <f>IF('[1]Neprofi'!E28&gt;0,1,0)</f>
        <v>0</v>
      </c>
      <c r="AS34" s="619">
        <f>IF('[1]Neprofi'!CG28&gt;0,1,0)</f>
        <v>0</v>
      </c>
    </row>
    <row r="35" spans="1:45" ht="12.75">
      <c r="A35" s="450" t="str">
        <f>CONCATENATE(Analyza!A31)</f>
        <v>20</v>
      </c>
      <c r="B35" s="484" t="str">
        <f>CONCATENATE(Analyza!B31)</f>
        <v>Lomnice</v>
      </c>
      <c r="C35" s="485">
        <f>Analyza!C31</f>
        <v>510</v>
      </c>
      <c r="D35" s="486">
        <f>Analyza!D31</f>
        <v>2</v>
      </c>
      <c r="E35" s="487">
        <f t="shared" si="26"/>
        <v>5</v>
      </c>
      <c r="F35" s="488">
        <f t="shared" si="1"/>
        <v>4</v>
      </c>
      <c r="G35" s="489">
        <f>Neprofi!AZ27</f>
        <v>2</v>
      </c>
      <c r="H35" s="490">
        <f t="shared" si="27"/>
        <v>0</v>
      </c>
      <c r="I35" s="505">
        <f t="shared" si="28"/>
        <v>1020</v>
      </c>
      <c r="J35" s="459">
        <f t="shared" si="29"/>
        <v>71</v>
      </c>
      <c r="K35" s="460">
        <f>IF(J35=0,"",J35*'[1]SUM'!$C$2)</f>
        <v>18531</v>
      </c>
      <c r="L35" s="506">
        <f>'[1]Neprofi'!FC29</f>
        <v>2979</v>
      </c>
      <c r="M35" s="462">
        <f t="shared" si="30"/>
        <v>5.841176470588235</v>
      </c>
      <c r="N35" s="463">
        <f t="shared" si="31"/>
        <v>0</v>
      </c>
      <c r="O35" s="492">
        <f t="shared" si="32"/>
        <v>1530</v>
      </c>
      <c r="P35" s="507">
        <f>Neprofi!D27</f>
        <v>2891</v>
      </c>
      <c r="Q35" s="494">
        <f t="shared" si="33"/>
        <v>0</v>
      </c>
      <c r="R35" s="508">
        <f>'[1]Neprofi'!U29</f>
        <v>2891</v>
      </c>
      <c r="S35" s="468">
        <f t="shared" si="34"/>
        <v>100</v>
      </c>
      <c r="T35" s="463">
        <f t="shared" si="35"/>
        <v>1</v>
      </c>
      <c r="U35" s="509">
        <f>Neprofi!G27</f>
        <v>26</v>
      </c>
      <c r="V35" s="470">
        <f t="shared" si="36"/>
        <v>0.8993427879626428</v>
      </c>
      <c r="W35" s="471">
        <f t="shared" si="37"/>
        <v>0.8993427879626428</v>
      </c>
      <c r="X35" s="497">
        <f t="shared" si="38"/>
        <v>0</v>
      </c>
      <c r="Y35" s="496">
        <f>'[1]Neprofi'!CC29</f>
        <v>27</v>
      </c>
      <c r="Z35" s="498">
        <f>IF(Neprofi!AY27="",0,Neprofi!AY27)</f>
        <v>52.94</v>
      </c>
      <c r="AA35" s="497" t="str">
        <f t="shared" si="39"/>
        <v>nehodnotit</v>
      </c>
      <c r="AB35" s="499">
        <f t="shared" si="40"/>
        <v>6</v>
      </c>
      <c r="AC35" s="500">
        <f t="shared" si="16"/>
        <v>6</v>
      </c>
      <c r="AD35" s="501">
        <f>'[1]Neprofi'!CD29</f>
        <v>1</v>
      </c>
      <c r="AE35" s="502">
        <f t="shared" si="41"/>
        <v>0</v>
      </c>
      <c r="AF35" s="487">
        <f t="shared" si="42"/>
        <v>2</v>
      </c>
      <c r="AG35" s="500">
        <f t="shared" si="19"/>
        <v>1</v>
      </c>
      <c r="AH35" s="495">
        <f>'[1]Neprofi'!CF29</f>
        <v>1</v>
      </c>
      <c r="AI35" s="497">
        <f t="shared" si="43"/>
        <v>0</v>
      </c>
      <c r="AJ35" s="496">
        <f>Neprofi!BA27</f>
        <v>1</v>
      </c>
      <c r="AK35" s="497">
        <f t="shared" si="44"/>
        <v>1</v>
      </c>
      <c r="AL35" s="503">
        <f>Neprofi!BC27</f>
        <v>1</v>
      </c>
      <c r="AM35" s="463">
        <f t="shared" si="45"/>
        <v>1</v>
      </c>
      <c r="AN35" s="487">
        <f t="shared" si="23"/>
        <v>6</v>
      </c>
      <c r="AO35" s="504">
        <f t="shared" si="24"/>
        <v>5</v>
      </c>
      <c r="AP35" s="495">
        <f>Neprofi!AS27+Neprofi!AT27</f>
        <v>0</v>
      </c>
      <c r="AQ35" s="497">
        <f t="shared" si="46"/>
        <v>0</v>
      </c>
      <c r="AR35" s="619">
        <f>IF('[1]Neprofi'!E29&gt;0,1,0)</f>
        <v>0</v>
      </c>
      <c r="AS35" s="619">
        <f>IF('[1]Neprofi'!CG29&gt;0,1,0)</f>
        <v>0</v>
      </c>
    </row>
    <row r="36" spans="1:45" ht="12.75">
      <c r="A36" s="450" t="str">
        <f>CONCATENATE(Analyza!A32)</f>
        <v>21</v>
      </c>
      <c r="B36" s="484" t="str">
        <f>CONCATENATE(Analyza!B32)</f>
        <v>Ludvíkov</v>
      </c>
      <c r="C36" s="485">
        <f>Analyza!C32</f>
        <v>294</v>
      </c>
      <c r="D36" s="486">
        <f>Analyza!D32</f>
        <v>1</v>
      </c>
      <c r="E36" s="487">
        <f t="shared" si="26"/>
        <v>4</v>
      </c>
      <c r="F36" s="488">
        <f t="shared" si="1"/>
        <v>2.4</v>
      </c>
      <c r="G36" s="489">
        <f>Neprofi!AZ28</f>
        <v>2</v>
      </c>
      <c r="H36" s="490">
        <f t="shared" si="27"/>
        <v>0</v>
      </c>
      <c r="I36" s="505">
        <f t="shared" si="28"/>
        <v>588</v>
      </c>
      <c r="J36" s="459">
        <f t="shared" si="29"/>
        <v>41</v>
      </c>
      <c r="K36" s="460">
        <f>IF(J36=0,"",J36*'[1]SUM'!$C$2)</f>
        <v>10701</v>
      </c>
      <c r="L36" s="506">
        <f>'[1]Neprofi'!FC30</f>
        <v>0</v>
      </c>
      <c r="M36" s="462">
        <f t="shared" si="30"/>
        <v>0</v>
      </c>
      <c r="N36" s="463">
        <f t="shared" si="31"/>
        <v>0</v>
      </c>
      <c r="O36" s="492">
        <f t="shared" si="32"/>
        <v>882</v>
      </c>
      <c r="P36" s="507">
        <f>Neprofi!D28</f>
        <v>1374</v>
      </c>
      <c r="Q36" s="494">
        <f t="shared" si="33"/>
        <v>0</v>
      </c>
      <c r="R36" s="508">
        <f>'[1]Neprofi'!U30</f>
        <v>1374</v>
      </c>
      <c r="S36" s="468">
        <f t="shared" si="34"/>
        <v>100</v>
      </c>
      <c r="T36" s="463">
        <f t="shared" si="35"/>
        <v>1</v>
      </c>
      <c r="U36" s="509">
        <f>Neprofi!G28</f>
        <v>20</v>
      </c>
      <c r="V36" s="470">
        <f t="shared" si="36"/>
        <v>1.455604075691412</v>
      </c>
      <c r="W36" s="471">
        <f t="shared" si="37"/>
        <v>1.455604075691412</v>
      </c>
      <c r="X36" s="497">
        <f t="shared" si="38"/>
        <v>0</v>
      </c>
      <c r="Y36" s="496">
        <f>'[1]Neprofi'!CC30</f>
        <v>30</v>
      </c>
      <c r="Z36" s="498">
        <f>IF(Neprofi!AY28="",0,Neprofi!AY28)</f>
        <v>102.04</v>
      </c>
      <c r="AA36" s="497" t="str">
        <f t="shared" si="39"/>
        <v>nehodnotit</v>
      </c>
      <c r="AB36" s="499">
        <f t="shared" si="40"/>
        <v>4</v>
      </c>
      <c r="AC36" s="500">
        <f t="shared" si="16"/>
        <v>5</v>
      </c>
      <c r="AD36" s="501">
        <f>'[1]Neprofi'!CD30</f>
        <v>5</v>
      </c>
      <c r="AE36" s="502">
        <f t="shared" si="41"/>
        <v>1</v>
      </c>
      <c r="AF36" s="487">
        <f t="shared" si="42"/>
        <v>1</v>
      </c>
      <c r="AG36" s="500">
        <f t="shared" si="19"/>
        <v>1</v>
      </c>
      <c r="AH36" s="495">
        <f>'[1]Neprofi'!CF30</f>
        <v>1</v>
      </c>
      <c r="AI36" s="497">
        <f t="shared" si="43"/>
        <v>1</v>
      </c>
      <c r="AJ36" s="496">
        <f>Neprofi!BA28</f>
        <v>1</v>
      </c>
      <c r="AK36" s="497">
        <f t="shared" si="44"/>
        <v>1</v>
      </c>
      <c r="AL36" s="503">
        <f>Neprofi!BC28</f>
        <v>1</v>
      </c>
      <c r="AM36" s="463">
        <f t="shared" si="45"/>
        <v>1</v>
      </c>
      <c r="AN36" s="487">
        <f t="shared" si="23"/>
        <v>4</v>
      </c>
      <c r="AO36" s="504">
        <f t="shared" si="24"/>
        <v>1.5</v>
      </c>
      <c r="AP36" s="495">
        <f>Neprofi!AS28+Neprofi!AT28</f>
        <v>0</v>
      </c>
      <c r="AQ36" s="497">
        <f t="shared" si="46"/>
        <v>0</v>
      </c>
      <c r="AR36" s="619">
        <f>IF('[1]Neprofi'!E30&gt;0,1,0)</f>
        <v>0</v>
      </c>
      <c r="AS36" s="619">
        <f>IF('[1]Neprofi'!CG30&gt;0,1,0)</f>
        <v>0</v>
      </c>
    </row>
    <row r="37" spans="1:45" ht="12.75">
      <c r="A37" s="450" t="str">
        <f>CONCATENATE(Analyza!A33)</f>
        <v>22</v>
      </c>
      <c r="B37" s="484" t="str">
        <f>CONCATENATE(Analyza!B33)</f>
        <v>Malá Morávka</v>
      </c>
      <c r="C37" s="485">
        <f>Analyza!C33</f>
        <v>668</v>
      </c>
      <c r="D37" s="486">
        <f>Analyza!D33</f>
        <v>2</v>
      </c>
      <c r="E37" s="487">
        <f t="shared" si="26"/>
        <v>5</v>
      </c>
      <c r="F37" s="488">
        <f t="shared" si="1"/>
        <v>4</v>
      </c>
      <c r="G37" s="489">
        <f>Neprofi!AZ29</f>
        <v>2</v>
      </c>
      <c r="H37" s="490">
        <f t="shared" si="27"/>
        <v>0</v>
      </c>
      <c r="I37" s="505">
        <f t="shared" si="28"/>
        <v>1336</v>
      </c>
      <c r="J37" s="459">
        <f t="shared" si="29"/>
        <v>94</v>
      </c>
      <c r="K37" s="460">
        <f>IF(J37=0,"",J37*'[1]SUM'!$C$2)</f>
        <v>24534</v>
      </c>
      <c r="L37" s="506">
        <f>'[1]Neprofi'!FC31</f>
        <v>8424</v>
      </c>
      <c r="M37" s="462">
        <f t="shared" si="30"/>
        <v>12.610778443113773</v>
      </c>
      <c r="N37" s="463">
        <f t="shared" si="31"/>
        <v>0</v>
      </c>
      <c r="O37" s="492">
        <f t="shared" si="32"/>
        <v>2004</v>
      </c>
      <c r="P37" s="507">
        <f>Neprofi!D29</f>
        <v>3334</v>
      </c>
      <c r="Q37" s="494">
        <f t="shared" si="33"/>
        <v>0</v>
      </c>
      <c r="R37" s="508">
        <f>'[1]Neprofi'!U31</f>
        <v>3334</v>
      </c>
      <c r="S37" s="468">
        <f t="shared" si="34"/>
        <v>100</v>
      </c>
      <c r="T37" s="463">
        <f t="shared" si="35"/>
        <v>1</v>
      </c>
      <c r="U37" s="509">
        <f>Neprofi!G29</f>
        <v>42</v>
      </c>
      <c r="V37" s="470">
        <f t="shared" si="36"/>
        <v>1.259748050389922</v>
      </c>
      <c r="W37" s="471">
        <f t="shared" si="37"/>
        <v>1.259748050389922</v>
      </c>
      <c r="X37" s="497">
        <f t="shared" si="38"/>
        <v>0</v>
      </c>
      <c r="Y37" s="496">
        <f>'[1]Neprofi'!CC31</f>
        <v>25</v>
      </c>
      <c r="Z37" s="498">
        <f>IF(Neprofi!AY29="",0,Neprofi!AY29)</f>
        <v>37.43</v>
      </c>
      <c r="AA37" s="497" t="str">
        <f t="shared" si="39"/>
        <v>nehodnotit</v>
      </c>
      <c r="AB37" s="499">
        <f t="shared" si="40"/>
        <v>6</v>
      </c>
      <c r="AC37" s="500">
        <f t="shared" si="16"/>
        <v>6</v>
      </c>
      <c r="AD37" s="501">
        <f>'[1]Neprofi'!CD31</f>
        <v>1</v>
      </c>
      <c r="AE37" s="502">
        <f t="shared" si="41"/>
        <v>0</v>
      </c>
      <c r="AF37" s="487">
        <f t="shared" si="42"/>
        <v>2</v>
      </c>
      <c r="AG37" s="500">
        <f t="shared" si="19"/>
        <v>1</v>
      </c>
      <c r="AH37" s="495">
        <f>'[1]Neprofi'!CF31</f>
        <v>1</v>
      </c>
      <c r="AI37" s="497">
        <f t="shared" si="43"/>
        <v>0</v>
      </c>
      <c r="AJ37" s="496">
        <f>Neprofi!BA29</f>
        <v>1</v>
      </c>
      <c r="AK37" s="497">
        <f t="shared" si="44"/>
        <v>1</v>
      </c>
      <c r="AL37" s="503">
        <f>Neprofi!BC29</f>
        <v>1</v>
      </c>
      <c r="AM37" s="463">
        <f t="shared" si="45"/>
        <v>1</v>
      </c>
      <c r="AN37" s="487">
        <f t="shared" si="23"/>
        <v>6</v>
      </c>
      <c r="AO37" s="504">
        <f t="shared" si="24"/>
        <v>5</v>
      </c>
      <c r="AP37" s="495">
        <f>Neprofi!AS29+Neprofi!AT29</f>
        <v>0</v>
      </c>
      <c r="AQ37" s="497">
        <f t="shared" si="46"/>
        <v>0</v>
      </c>
      <c r="AR37" s="619">
        <f>IF('[1]Neprofi'!E31&gt;0,1,0)</f>
        <v>0</v>
      </c>
      <c r="AS37" s="619">
        <f>IF('[1]Neprofi'!CG31&gt;0,1,0)</f>
        <v>0</v>
      </c>
    </row>
    <row r="38" spans="1:45" ht="12.75">
      <c r="A38" s="450" t="str">
        <f>CONCATENATE(Analyza!A34)</f>
        <v>23</v>
      </c>
      <c r="B38" s="484" t="str">
        <f>CONCATENATE(Analyza!B34)</f>
        <v>Malá Štáhle</v>
      </c>
      <c r="C38" s="485">
        <f>Analyza!C34</f>
        <v>122</v>
      </c>
      <c r="D38" s="486">
        <f>Analyza!D34</f>
        <v>1</v>
      </c>
      <c r="E38" s="487">
        <f t="shared" si="26"/>
        <v>4</v>
      </c>
      <c r="F38" s="488">
        <f t="shared" si="1"/>
        <v>2.4</v>
      </c>
      <c r="G38" s="489">
        <f>Neprofi!AZ30</f>
        <v>1</v>
      </c>
      <c r="H38" s="490">
        <f t="shared" si="27"/>
        <v>0</v>
      </c>
      <c r="I38" s="505">
        <f t="shared" si="28"/>
        <v>244</v>
      </c>
      <c r="J38" s="459">
        <f t="shared" si="29"/>
        <v>17</v>
      </c>
      <c r="K38" s="460">
        <f>IF(J38=0,"",J38*'[1]SUM'!$C$2)</f>
        <v>4437</v>
      </c>
      <c r="L38" s="506">
        <f>'[1]Neprofi'!FC32</f>
        <v>1398</v>
      </c>
      <c r="M38" s="462">
        <f t="shared" si="30"/>
        <v>11.459016393442623</v>
      </c>
      <c r="N38" s="463">
        <f t="shared" si="31"/>
        <v>0</v>
      </c>
      <c r="O38" s="492">
        <f t="shared" si="32"/>
        <v>366</v>
      </c>
      <c r="P38" s="507">
        <f>Neprofi!D30</f>
        <v>788</v>
      </c>
      <c r="Q38" s="494">
        <f t="shared" si="33"/>
        <v>0</v>
      </c>
      <c r="R38" s="508">
        <f>'[1]Neprofi'!U32</f>
        <v>788</v>
      </c>
      <c r="S38" s="468">
        <f t="shared" si="34"/>
        <v>100</v>
      </c>
      <c r="T38" s="463">
        <f t="shared" si="35"/>
        <v>1</v>
      </c>
      <c r="U38" s="509">
        <f>Neprofi!G30</f>
        <v>20</v>
      </c>
      <c r="V38" s="470">
        <f t="shared" si="36"/>
        <v>2.5380710659898478</v>
      </c>
      <c r="W38" s="471">
        <f t="shared" si="37"/>
        <v>2.5380710659898478</v>
      </c>
      <c r="X38" s="497">
        <f t="shared" si="38"/>
        <v>1</v>
      </c>
      <c r="Y38" s="496">
        <f>'[1]Neprofi'!CC32</f>
        <v>56</v>
      </c>
      <c r="Z38" s="498">
        <f>IF(Neprofi!AY30="",0,Neprofi!AY30)</f>
        <v>459.02</v>
      </c>
      <c r="AA38" s="497" t="str">
        <f t="shared" si="39"/>
        <v>nehodnotit</v>
      </c>
      <c r="AB38" s="499">
        <f t="shared" si="40"/>
        <v>4</v>
      </c>
      <c r="AC38" s="500">
        <f t="shared" si="16"/>
        <v>5</v>
      </c>
      <c r="AD38" s="501">
        <f>'[1]Neprofi'!CD32</f>
        <v>11</v>
      </c>
      <c r="AE38" s="502">
        <f t="shared" si="41"/>
        <v>1</v>
      </c>
      <c r="AF38" s="487">
        <f t="shared" si="42"/>
        <v>1</v>
      </c>
      <c r="AG38" s="500">
        <f t="shared" si="19"/>
        <v>1</v>
      </c>
      <c r="AH38" s="495">
        <f>'[1]Neprofi'!CF32</f>
        <v>1</v>
      </c>
      <c r="AI38" s="497">
        <f t="shared" si="43"/>
        <v>1</v>
      </c>
      <c r="AJ38" s="496">
        <f>Neprofi!BA30</f>
        <v>0</v>
      </c>
      <c r="AK38" s="497">
        <f t="shared" si="44"/>
        <v>0</v>
      </c>
      <c r="AL38" s="503">
        <f>Neprofi!BC30</f>
        <v>0</v>
      </c>
      <c r="AM38" s="463">
        <f t="shared" si="45"/>
        <v>0</v>
      </c>
      <c r="AN38" s="487">
        <f t="shared" si="23"/>
        <v>4</v>
      </c>
      <c r="AO38" s="504">
        <f t="shared" si="24"/>
        <v>1.5</v>
      </c>
      <c r="AP38" s="495">
        <f>Neprofi!AS30+Neprofi!AT30</f>
        <v>0</v>
      </c>
      <c r="AQ38" s="497">
        <f t="shared" si="46"/>
        <v>0</v>
      </c>
      <c r="AR38" s="619">
        <f>IF('[1]Neprofi'!E32&gt;0,1,0)</f>
        <v>1</v>
      </c>
      <c r="AS38" s="619">
        <f>IF('[1]Neprofi'!CG32&gt;0,1,0)</f>
        <v>0</v>
      </c>
    </row>
    <row r="39" spans="1:45" ht="12.75">
      <c r="A39" s="450" t="str">
        <f>CONCATENATE(Analyza!A35)</f>
        <v>24</v>
      </c>
      <c r="B39" s="484" t="str">
        <f>CONCATENATE(Analyza!B35)</f>
        <v>Mezina</v>
      </c>
      <c r="C39" s="485">
        <f>Analyza!C35</f>
        <v>417</v>
      </c>
      <c r="D39" s="486">
        <f>Analyza!D35</f>
        <v>1</v>
      </c>
      <c r="E39" s="487">
        <f t="shared" si="26"/>
        <v>4</v>
      </c>
      <c r="F39" s="488">
        <f t="shared" si="1"/>
        <v>2.4</v>
      </c>
      <c r="G39" s="489">
        <f>Neprofi!AZ31</f>
        <v>1</v>
      </c>
      <c r="H39" s="490">
        <f t="shared" si="27"/>
        <v>0</v>
      </c>
      <c r="I39" s="505">
        <f t="shared" si="28"/>
        <v>834</v>
      </c>
      <c r="J39" s="459">
        <f t="shared" si="29"/>
        <v>58</v>
      </c>
      <c r="K39" s="460">
        <f>IF(J39=0,"",J39*'[1]SUM'!$C$2)</f>
        <v>15138</v>
      </c>
      <c r="L39" s="506">
        <f>'[1]Neprofi'!FC33</f>
        <v>1000</v>
      </c>
      <c r="M39" s="462">
        <f t="shared" si="30"/>
        <v>2.3980815347721824</v>
      </c>
      <c r="N39" s="463">
        <f t="shared" si="31"/>
        <v>0</v>
      </c>
      <c r="O39" s="492">
        <f t="shared" si="32"/>
        <v>1251</v>
      </c>
      <c r="P39" s="507">
        <f>Neprofi!D31</f>
        <v>1031</v>
      </c>
      <c r="Q39" s="494">
        <f t="shared" si="33"/>
        <v>0</v>
      </c>
      <c r="R39" s="508">
        <f>'[1]Neprofi'!U33</f>
        <v>1031</v>
      </c>
      <c r="S39" s="468">
        <f t="shared" si="34"/>
        <v>100</v>
      </c>
      <c r="T39" s="463">
        <f t="shared" si="35"/>
        <v>1</v>
      </c>
      <c r="U39" s="509">
        <f>Neprofi!G31</f>
        <v>19</v>
      </c>
      <c r="V39" s="470">
        <f t="shared" si="36"/>
        <v>1.842870999030068</v>
      </c>
      <c r="W39" s="471">
        <f t="shared" si="37"/>
        <v>1.842870999030068</v>
      </c>
      <c r="X39" s="497">
        <f t="shared" si="38"/>
        <v>0</v>
      </c>
      <c r="Y39" s="496">
        <f>'[1]Neprofi'!CC33</f>
        <v>56</v>
      </c>
      <c r="Z39" s="498">
        <f>IF(Neprofi!AY31="",0,Neprofi!AY31)</f>
        <v>134.29</v>
      </c>
      <c r="AA39" s="497" t="str">
        <f t="shared" si="39"/>
        <v>nehodnotit</v>
      </c>
      <c r="AB39" s="499">
        <f t="shared" si="40"/>
        <v>4</v>
      </c>
      <c r="AC39" s="500">
        <f t="shared" si="16"/>
        <v>5</v>
      </c>
      <c r="AD39" s="501">
        <f>'[1]Neprofi'!CD33</f>
        <v>11</v>
      </c>
      <c r="AE39" s="502">
        <f t="shared" si="41"/>
        <v>1</v>
      </c>
      <c r="AF39" s="487">
        <f t="shared" si="42"/>
        <v>1</v>
      </c>
      <c r="AG39" s="500">
        <f t="shared" si="19"/>
        <v>1</v>
      </c>
      <c r="AH39" s="495">
        <f>'[1]Neprofi'!CF33</f>
        <v>1</v>
      </c>
      <c r="AI39" s="497">
        <f t="shared" si="43"/>
        <v>1</v>
      </c>
      <c r="AJ39" s="496">
        <f>Neprofi!BA31</f>
        <v>0</v>
      </c>
      <c r="AK39" s="497">
        <f t="shared" si="44"/>
        <v>0</v>
      </c>
      <c r="AL39" s="503">
        <f>Neprofi!BC31</f>
        <v>0</v>
      </c>
      <c r="AM39" s="463">
        <f t="shared" si="45"/>
        <v>0</v>
      </c>
      <c r="AN39" s="487">
        <f t="shared" si="23"/>
        <v>4</v>
      </c>
      <c r="AO39" s="504">
        <f t="shared" si="24"/>
        <v>1.5</v>
      </c>
      <c r="AP39" s="495">
        <f>Neprofi!AS31+Neprofi!AT31</f>
        <v>0</v>
      </c>
      <c r="AQ39" s="497">
        <f t="shared" si="46"/>
        <v>0</v>
      </c>
      <c r="AR39" s="619">
        <f>IF('[1]Neprofi'!E33&gt;0,1,0)</f>
        <v>1</v>
      </c>
      <c r="AS39" s="619">
        <f>IF('[1]Neprofi'!CG33&gt;0,1,0)</f>
        <v>0</v>
      </c>
    </row>
    <row r="40" spans="1:45" ht="12.75">
      <c r="A40" s="450" t="str">
        <f>CONCATENATE(Analyza!A36)</f>
        <v>25</v>
      </c>
      <c r="B40" s="484" t="str">
        <f>CONCATENATE(Analyza!B36)</f>
        <v>Osoblaha</v>
      </c>
      <c r="C40" s="485">
        <f>Analyza!C36</f>
        <v>1090</v>
      </c>
      <c r="D40" s="486">
        <f>Analyza!D36</f>
        <v>3</v>
      </c>
      <c r="E40" s="487">
        <f t="shared" si="26"/>
        <v>15</v>
      </c>
      <c r="F40" s="488">
        <f t="shared" si="1"/>
        <v>10.5</v>
      </c>
      <c r="G40" s="489">
        <f>Neprofi!AZ32</f>
        <v>3</v>
      </c>
      <c r="H40" s="490">
        <f t="shared" si="27"/>
        <v>0</v>
      </c>
      <c r="I40" s="505">
        <f t="shared" si="28"/>
        <v>2180</v>
      </c>
      <c r="J40" s="459">
        <f t="shared" si="29"/>
        <v>153</v>
      </c>
      <c r="K40" s="460">
        <f>IF(J40=0,"",J40*'[1]SUM'!$C$2)</f>
        <v>39933</v>
      </c>
      <c r="L40" s="506">
        <f>'[1]Neprofi'!FC34</f>
        <v>15349</v>
      </c>
      <c r="M40" s="462">
        <f t="shared" si="30"/>
        <v>14.08165137614679</v>
      </c>
      <c r="N40" s="463">
        <f t="shared" si="31"/>
        <v>0</v>
      </c>
      <c r="O40" s="492">
        <f t="shared" si="32"/>
        <v>3270</v>
      </c>
      <c r="P40" s="507">
        <f>Neprofi!D32</f>
        <v>6281</v>
      </c>
      <c r="Q40" s="494">
        <f t="shared" si="33"/>
        <v>0</v>
      </c>
      <c r="R40" s="508">
        <f>'[1]Neprofi'!U34</f>
        <v>6281</v>
      </c>
      <c r="S40" s="468">
        <f t="shared" si="34"/>
        <v>100</v>
      </c>
      <c r="T40" s="463">
        <f t="shared" si="35"/>
        <v>1</v>
      </c>
      <c r="U40" s="509">
        <f>Neprofi!G32</f>
        <v>92</v>
      </c>
      <c r="V40" s="470">
        <f t="shared" si="36"/>
        <v>1.4647349148224804</v>
      </c>
      <c r="W40" s="471">
        <f t="shared" si="37"/>
        <v>1.4647349148224804</v>
      </c>
      <c r="X40" s="497">
        <f t="shared" si="38"/>
        <v>0</v>
      </c>
      <c r="Y40" s="496">
        <f>'[1]Neprofi'!CC34</f>
        <v>49</v>
      </c>
      <c r="Z40" s="498">
        <f>IF(Neprofi!AY32="",0,Neprofi!AY32)</f>
        <v>44.95</v>
      </c>
      <c r="AA40" s="497">
        <f t="shared" si="39"/>
        <v>0</v>
      </c>
      <c r="AB40" s="499">
        <f t="shared" si="40"/>
        <v>9</v>
      </c>
      <c r="AC40" s="500">
        <f t="shared" si="16"/>
        <v>10</v>
      </c>
      <c r="AD40" s="501">
        <f>'[1]Neprofi'!CD34</f>
        <v>2</v>
      </c>
      <c r="AE40" s="502">
        <f t="shared" si="41"/>
        <v>0</v>
      </c>
      <c r="AF40" s="487">
        <f t="shared" si="42"/>
        <v>2</v>
      </c>
      <c r="AG40" s="500">
        <f t="shared" si="19"/>
        <v>2</v>
      </c>
      <c r="AH40" s="495">
        <f>'[1]Neprofi'!CF34</f>
        <v>1</v>
      </c>
      <c r="AI40" s="497">
        <f t="shared" si="43"/>
        <v>0</v>
      </c>
      <c r="AJ40" s="496">
        <f>Neprofi!BA32</f>
        <v>1</v>
      </c>
      <c r="AK40" s="497">
        <f t="shared" si="44"/>
        <v>1</v>
      </c>
      <c r="AL40" s="503">
        <f>Neprofi!BC32</f>
        <v>0</v>
      </c>
      <c r="AM40" s="463">
        <f t="shared" si="45"/>
        <v>0</v>
      </c>
      <c r="AN40" s="487">
        <f t="shared" si="23"/>
        <v>20</v>
      </c>
      <c r="AO40" s="504">
        <f t="shared" si="24"/>
        <v>18</v>
      </c>
      <c r="AP40" s="495">
        <f>Neprofi!AS32+Neprofi!AT32</f>
        <v>0</v>
      </c>
      <c r="AQ40" s="497">
        <f t="shared" si="46"/>
        <v>0</v>
      </c>
      <c r="AR40" s="619">
        <f>IF('[1]Neprofi'!E34&gt;0,1,0)</f>
        <v>1</v>
      </c>
      <c r="AS40" s="619">
        <f>IF('[1]Neprofi'!CG34&gt;0,1,0)</f>
        <v>0</v>
      </c>
    </row>
    <row r="41" spans="1:45" ht="12.75">
      <c r="A41" s="450" t="str">
        <f>CONCATENATE(Analyza!A37)</f>
        <v>26</v>
      </c>
      <c r="B41" s="484" t="str">
        <f>CONCATENATE(Analyza!B37)</f>
        <v>Roudno</v>
      </c>
      <c r="C41" s="485">
        <f>Analyza!C37</f>
        <v>212</v>
      </c>
      <c r="D41" s="486">
        <f>Analyza!D37</f>
        <v>1</v>
      </c>
      <c r="E41" s="487">
        <f t="shared" si="26"/>
        <v>4</v>
      </c>
      <c r="F41" s="488">
        <f aca="true" t="shared" si="47" ref="F41:F75">IF(D41&lt;&gt;0,CHOOSE(D41,2.4,4,10.5,23,29,37,43,48),0)</f>
        <v>2.4</v>
      </c>
      <c r="G41" s="489">
        <f>Neprofi!AZ33</f>
        <v>0</v>
      </c>
      <c r="H41" s="490">
        <f t="shared" si="27"/>
        <v>0</v>
      </c>
      <c r="I41" s="505">
        <f t="shared" si="28"/>
        <v>424</v>
      </c>
      <c r="J41" s="459">
        <f t="shared" si="29"/>
        <v>30</v>
      </c>
      <c r="K41" s="460">
        <f>IF(J41=0,"",J41*'[1]SUM'!$C$2)</f>
        <v>7830</v>
      </c>
      <c r="L41" s="506">
        <f>'[1]Neprofi'!FC35</f>
        <v>2000</v>
      </c>
      <c r="M41" s="462">
        <f t="shared" si="30"/>
        <v>9.433962264150944</v>
      </c>
      <c r="N41" s="463">
        <f t="shared" si="31"/>
        <v>0</v>
      </c>
      <c r="O41" s="492">
        <f t="shared" si="32"/>
        <v>636</v>
      </c>
      <c r="P41" s="507">
        <f>Neprofi!D33</f>
        <v>1114</v>
      </c>
      <c r="Q41" s="494">
        <f t="shared" si="33"/>
        <v>0</v>
      </c>
      <c r="R41" s="508">
        <f>'[1]Neprofi'!U35</f>
        <v>1114</v>
      </c>
      <c r="S41" s="468">
        <f t="shared" si="34"/>
        <v>100</v>
      </c>
      <c r="T41" s="463">
        <f t="shared" si="35"/>
        <v>1</v>
      </c>
      <c r="U41" s="509">
        <f>Neprofi!G33</f>
        <v>9</v>
      </c>
      <c r="V41" s="470">
        <f t="shared" si="36"/>
        <v>0.807899461400359</v>
      </c>
      <c r="W41" s="471">
        <f t="shared" si="37"/>
        <v>0.807899461400359</v>
      </c>
      <c r="X41" s="497">
        <f t="shared" si="38"/>
        <v>0</v>
      </c>
      <c r="Y41" s="496">
        <f>'[1]Neprofi'!CC35</f>
        <v>49</v>
      </c>
      <c r="Z41" s="498">
        <f>IF(Neprofi!AY33="",0,Neprofi!AY33)</f>
        <v>231.13</v>
      </c>
      <c r="AA41" s="497" t="str">
        <f t="shared" si="39"/>
        <v>nehodnotit</v>
      </c>
      <c r="AB41" s="499">
        <f t="shared" si="40"/>
        <v>4</v>
      </c>
      <c r="AC41" s="500">
        <f aca="true" t="shared" si="48" ref="AC41:AC75">IF(D41&lt;&gt;0,CHOOSE(D41,5,6,10,18,27,41,81,210),0)</f>
        <v>5</v>
      </c>
      <c r="AD41" s="501">
        <f>'[1]Neprofi'!CD35</f>
        <v>2</v>
      </c>
      <c r="AE41" s="502">
        <f t="shared" si="41"/>
        <v>0</v>
      </c>
      <c r="AF41" s="487">
        <f t="shared" si="42"/>
        <v>1</v>
      </c>
      <c r="AG41" s="500">
        <f aca="true" t="shared" si="49" ref="AG41:AG75">IF(D41&lt;&gt;0,CHOOSE(D41,1,1,2,3,5,8,18,44),0)</f>
        <v>1</v>
      </c>
      <c r="AH41" s="495">
        <f>'[1]Neprofi'!CF35</f>
        <v>0</v>
      </c>
      <c r="AI41" s="497">
        <f t="shared" si="43"/>
        <v>0</v>
      </c>
      <c r="AJ41" s="496">
        <f>Neprofi!BA33</f>
        <v>1</v>
      </c>
      <c r="AK41" s="497">
        <f t="shared" si="44"/>
        <v>1</v>
      </c>
      <c r="AL41" s="503">
        <f>Neprofi!BC33</f>
        <v>1</v>
      </c>
      <c r="AM41" s="463">
        <f t="shared" si="45"/>
        <v>1</v>
      </c>
      <c r="AN41" s="487">
        <f aca="true" t="shared" si="50" ref="AN41:AN75">IF(D41&lt;&gt;0,CHOOSE(D41,4,6,20,40,80,150,300,600),0)</f>
        <v>4</v>
      </c>
      <c r="AO41" s="504">
        <f aca="true" t="shared" si="51" ref="AO41:AO75">IF(D41&lt;&gt;0,CHOOSE(D41,1.5,5,18,50,102,218,483,924),0)</f>
        <v>1.5</v>
      </c>
      <c r="AP41" s="495">
        <f>Neprofi!AS33+Neprofi!AT33</f>
        <v>0</v>
      </c>
      <c r="AQ41" s="497">
        <f t="shared" si="46"/>
        <v>0</v>
      </c>
      <c r="AR41" s="619">
        <f>IF('[1]Neprofi'!E35&gt;0,1,0)</f>
        <v>0</v>
      </c>
      <c r="AS41" s="619">
        <f>IF('[1]Neprofi'!CG35&gt;0,1,0)</f>
        <v>1</v>
      </c>
    </row>
    <row r="42" spans="1:45" ht="12.75">
      <c r="A42" s="450" t="str">
        <f>CONCATENATE(Analyza!A38)</f>
        <v>27</v>
      </c>
      <c r="B42" s="484" t="str">
        <f>CONCATENATE(Analyza!B38)</f>
        <v>Rudná pod Pradědem</v>
      </c>
      <c r="C42" s="485">
        <f>Analyza!C38</f>
        <v>370</v>
      </c>
      <c r="D42" s="486">
        <f>Analyza!D38</f>
        <v>1</v>
      </c>
      <c r="E42" s="487">
        <f t="shared" si="26"/>
        <v>4</v>
      </c>
      <c r="F42" s="488">
        <f t="shared" si="47"/>
        <v>2.4</v>
      </c>
      <c r="G42" s="489">
        <f>Neprofi!AZ34</f>
        <v>4</v>
      </c>
      <c r="H42" s="490">
        <f t="shared" si="27"/>
        <v>1</v>
      </c>
      <c r="I42" s="505">
        <f t="shared" si="28"/>
        <v>740</v>
      </c>
      <c r="J42" s="459">
        <f t="shared" si="29"/>
        <v>52</v>
      </c>
      <c r="K42" s="460">
        <f>IF(J42=0,"",J42*'[1]SUM'!$C$2)</f>
        <v>13572</v>
      </c>
      <c r="L42" s="506">
        <f>'[1]Neprofi'!FC36</f>
        <v>500</v>
      </c>
      <c r="M42" s="462">
        <f t="shared" si="30"/>
        <v>1.3513513513513513</v>
      </c>
      <c r="N42" s="463">
        <f t="shared" si="31"/>
        <v>0</v>
      </c>
      <c r="O42" s="492">
        <f t="shared" si="32"/>
        <v>1110</v>
      </c>
      <c r="P42" s="507">
        <f>Neprofi!D34</f>
        <v>1051</v>
      </c>
      <c r="Q42" s="494">
        <f t="shared" si="33"/>
        <v>0</v>
      </c>
      <c r="R42" s="508">
        <f>'[1]Neprofi'!U36</f>
        <v>1051</v>
      </c>
      <c r="S42" s="468">
        <f t="shared" si="34"/>
        <v>100</v>
      </c>
      <c r="T42" s="463">
        <f t="shared" si="35"/>
        <v>1</v>
      </c>
      <c r="U42" s="509">
        <f>Neprofi!G34</f>
        <v>19</v>
      </c>
      <c r="V42" s="470">
        <f t="shared" si="36"/>
        <v>1.8078020932445291</v>
      </c>
      <c r="W42" s="471">
        <f t="shared" si="37"/>
        <v>1.8078020932445291</v>
      </c>
      <c r="X42" s="497">
        <f t="shared" si="38"/>
        <v>0</v>
      </c>
      <c r="Y42" s="496">
        <f>'[1]Neprofi'!CC36</f>
        <v>30</v>
      </c>
      <c r="Z42" s="498">
        <f>IF(Neprofi!AY34="",0,Neprofi!AY34)</f>
        <v>81.08</v>
      </c>
      <c r="AA42" s="497" t="str">
        <f t="shared" si="39"/>
        <v>nehodnotit</v>
      </c>
      <c r="AB42" s="499">
        <f t="shared" si="40"/>
        <v>4</v>
      </c>
      <c r="AC42" s="500">
        <f t="shared" si="48"/>
        <v>5</v>
      </c>
      <c r="AD42" s="501">
        <f>'[1]Neprofi'!CD36</f>
        <v>3</v>
      </c>
      <c r="AE42" s="502">
        <f t="shared" si="41"/>
        <v>0</v>
      </c>
      <c r="AF42" s="487">
        <f t="shared" si="42"/>
        <v>1</v>
      </c>
      <c r="AG42" s="500">
        <f t="shared" si="49"/>
        <v>1</v>
      </c>
      <c r="AH42" s="495">
        <f>'[1]Neprofi'!CF36</f>
        <v>3</v>
      </c>
      <c r="AI42" s="497">
        <f t="shared" si="43"/>
        <v>1</v>
      </c>
      <c r="AJ42" s="496">
        <f>Neprofi!BA34</f>
        <v>1</v>
      </c>
      <c r="AK42" s="497">
        <f t="shared" si="44"/>
        <v>1</v>
      </c>
      <c r="AL42" s="503">
        <f>Neprofi!BC34</f>
        <v>1</v>
      </c>
      <c r="AM42" s="463">
        <f t="shared" si="45"/>
        <v>1</v>
      </c>
      <c r="AN42" s="487">
        <f t="shared" si="50"/>
        <v>4</v>
      </c>
      <c r="AO42" s="504">
        <f t="shared" si="51"/>
        <v>1.5</v>
      </c>
      <c r="AP42" s="495">
        <f>Neprofi!AS34+Neprofi!AT34</f>
        <v>0</v>
      </c>
      <c r="AQ42" s="497">
        <f t="shared" si="46"/>
        <v>0</v>
      </c>
      <c r="AR42" s="619">
        <f>IF('[1]Neprofi'!E36&gt;0,1,0)</f>
        <v>0</v>
      </c>
      <c r="AS42" s="619">
        <f>IF('[1]Neprofi'!CG36&gt;0,1,0)</f>
        <v>1</v>
      </c>
    </row>
    <row r="43" spans="1:45" ht="12.75">
      <c r="A43" s="450" t="str">
        <f>CONCATENATE(Analyza!A39)</f>
        <v>28</v>
      </c>
      <c r="B43" s="484" t="str">
        <f>CONCATENATE(Analyza!B39)</f>
        <v>Slezské Pavlovice</v>
      </c>
      <c r="C43" s="485">
        <f>Analyza!C39</f>
        <v>199</v>
      </c>
      <c r="D43" s="486">
        <f>Analyza!D39</f>
        <v>1</v>
      </c>
      <c r="E43" s="487">
        <f t="shared" si="26"/>
        <v>4</v>
      </c>
      <c r="F43" s="488">
        <f t="shared" si="47"/>
        <v>2.4</v>
      </c>
      <c r="G43" s="489">
        <f>Neprofi!AZ35</f>
        <v>6</v>
      </c>
      <c r="H43" s="490">
        <f t="shared" si="27"/>
        <v>1</v>
      </c>
      <c r="I43" s="505">
        <f t="shared" si="28"/>
        <v>398</v>
      </c>
      <c r="J43" s="459">
        <f t="shared" si="29"/>
        <v>28</v>
      </c>
      <c r="K43" s="460">
        <f>IF(J43=0,"",J43*'[1]SUM'!$C$2)</f>
        <v>7308</v>
      </c>
      <c r="L43" s="506">
        <f>'[1]Neprofi'!FC37</f>
        <v>1500</v>
      </c>
      <c r="M43" s="462">
        <f t="shared" si="30"/>
        <v>7.5376884422110555</v>
      </c>
      <c r="N43" s="463">
        <f t="shared" si="31"/>
        <v>0</v>
      </c>
      <c r="O43" s="492">
        <f t="shared" si="32"/>
        <v>597</v>
      </c>
      <c r="P43" s="507">
        <f>Neprofi!D35</f>
        <v>1176</v>
      </c>
      <c r="Q43" s="494">
        <f t="shared" si="33"/>
        <v>0</v>
      </c>
      <c r="R43" s="508">
        <f>'[1]Neprofi'!U37</f>
        <v>1176</v>
      </c>
      <c r="S43" s="468">
        <f t="shared" si="34"/>
        <v>100</v>
      </c>
      <c r="T43" s="463">
        <f t="shared" si="35"/>
        <v>1</v>
      </c>
      <c r="U43" s="509">
        <f>Neprofi!G35</f>
        <v>27</v>
      </c>
      <c r="V43" s="470">
        <f t="shared" si="36"/>
        <v>2.295918367346939</v>
      </c>
      <c r="W43" s="471">
        <f t="shared" si="37"/>
        <v>2.295918367346939</v>
      </c>
      <c r="X43" s="497">
        <f t="shared" si="38"/>
        <v>0</v>
      </c>
      <c r="Y43" s="496">
        <f>'[1]Neprofi'!CC37</f>
        <v>50</v>
      </c>
      <c r="Z43" s="498">
        <f>IF(Neprofi!AY35="",0,Neprofi!AY35)</f>
        <v>251.26</v>
      </c>
      <c r="AA43" s="497" t="str">
        <f t="shared" si="39"/>
        <v>nehodnotit</v>
      </c>
      <c r="AB43" s="499">
        <f t="shared" si="40"/>
        <v>4</v>
      </c>
      <c r="AC43" s="500">
        <f t="shared" si="48"/>
        <v>5</v>
      </c>
      <c r="AD43" s="501">
        <f>'[1]Neprofi'!CD37</f>
        <v>15</v>
      </c>
      <c r="AE43" s="502">
        <f t="shared" si="41"/>
        <v>1</v>
      </c>
      <c r="AF43" s="487">
        <f t="shared" si="42"/>
        <v>1</v>
      </c>
      <c r="AG43" s="500">
        <f t="shared" si="49"/>
        <v>1</v>
      </c>
      <c r="AH43" s="495">
        <f>'[1]Neprofi'!CF37</f>
        <v>1</v>
      </c>
      <c r="AI43" s="497">
        <f t="shared" si="43"/>
        <v>1</v>
      </c>
      <c r="AJ43" s="496">
        <f>Neprofi!BA35</f>
        <v>1</v>
      </c>
      <c r="AK43" s="497">
        <f t="shared" si="44"/>
        <v>1</v>
      </c>
      <c r="AL43" s="503">
        <f>Neprofi!BC35</f>
        <v>1</v>
      </c>
      <c r="AM43" s="463">
        <f t="shared" si="45"/>
        <v>1</v>
      </c>
      <c r="AN43" s="487">
        <f t="shared" si="50"/>
        <v>4</v>
      </c>
      <c r="AO43" s="504">
        <f t="shared" si="51"/>
        <v>1.5</v>
      </c>
      <c r="AP43" s="495">
        <f>Neprofi!AS35+Neprofi!AT35</f>
        <v>0</v>
      </c>
      <c r="AQ43" s="497">
        <f t="shared" si="46"/>
        <v>0</v>
      </c>
      <c r="AR43" s="619">
        <f>IF('[1]Neprofi'!E37&gt;0,1,0)</f>
        <v>0</v>
      </c>
      <c r="AS43" s="619">
        <f>IF('[1]Neprofi'!CG37&gt;0,1,0)</f>
        <v>1</v>
      </c>
    </row>
    <row r="44" spans="1:45" ht="12.75">
      <c r="A44" s="450" t="str">
        <f>CONCATENATE(Analyza!A40)</f>
        <v>29</v>
      </c>
      <c r="B44" s="484" t="str">
        <f>CONCATENATE(Analyza!B40)</f>
        <v>Slezské Rudoltice</v>
      </c>
      <c r="C44" s="485">
        <f>Analyza!C40</f>
        <v>517</v>
      </c>
      <c r="D44" s="486">
        <f>Analyza!D40</f>
        <v>2</v>
      </c>
      <c r="E44" s="487">
        <f t="shared" si="26"/>
        <v>5</v>
      </c>
      <c r="F44" s="488">
        <f t="shared" si="47"/>
        <v>4</v>
      </c>
      <c r="G44" s="489">
        <f>Neprofi!AZ36</f>
        <v>4</v>
      </c>
      <c r="H44" s="490">
        <f t="shared" si="27"/>
        <v>0</v>
      </c>
      <c r="I44" s="505">
        <f t="shared" si="28"/>
        <v>1034</v>
      </c>
      <c r="J44" s="459">
        <f t="shared" si="29"/>
        <v>72</v>
      </c>
      <c r="K44" s="460">
        <f>IF(J44=0,"",J44*'[1]SUM'!$C$2)</f>
        <v>18792</v>
      </c>
      <c r="L44" s="506">
        <f>'[1]Neprofi'!FC38</f>
        <v>9000</v>
      </c>
      <c r="M44" s="462">
        <f t="shared" si="30"/>
        <v>17.408123791102515</v>
      </c>
      <c r="N44" s="463">
        <f t="shared" si="31"/>
        <v>0</v>
      </c>
      <c r="O44" s="492">
        <f t="shared" si="32"/>
        <v>1551</v>
      </c>
      <c r="P44" s="507">
        <f>Neprofi!D36</f>
        <v>2843</v>
      </c>
      <c r="Q44" s="494">
        <f t="shared" si="33"/>
        <v>0</v>
      </c>
      <c r="R44" s="508">
        <f>'[1]Neprofi'!U38</f>
        <v>2843</v>
      </c>
      <c r="S44" s="468">
        <f t="shared" si="34"/>
        <v>100</v>
      </c>
      <c r="T44" s="463">
        <f t="shared" si="35"/>
        <v>1</v>
      </c>
      <c r="U44" s="509">
        <f>Neprofi!G36</f>
        <v>61</v>
      </c>
      <c r="V44" s="470">
        <f t="shared" si="36"/>
        <v>2.1456208230742173</v>
      </c>
      <c r="W44" s="471">
        <f t="shared" si="37"/>
        <v>2.1456208230742173</v>
      </c>
      <c r="X44" s="497">
        <f t="shared" si="38"/>
        <v>0</v>
      </c>
      <c r="Y44" s="496">
        <f>'[1]Neprofi'!CC38</f>
        <v>60</v>
      </c>
      <c r="Z44" s="498">
        <f>IF(Neprofi!AY36="",0,Neprofi!AY36)</f>
        <v>116.05</v>
      </c>
      <c r="AA44" s="497" t="str">
        <f t="shared" si="39"/>
        <v>nehodnotit</v>
      </c>
      <c r="AB44" s="499">
        <f t="shared" si="40"/>
        <v>6</v>
      </c>
      <c r="AC44" s="500">
        <f t="shared" si="48"/>
        <v>6</v>
      </c>
      <c r="AD44" s="501">
        <f>'[1]Neprofi'!CD38</f>
        <v>7</v>
      </c>
      <c r="AE44" s="502">
        <f t="shared" si="41"/>
        <v>1</v>
      </c>
      <c r="AF44" s="487">
        <f t="shared" si="42"/>
        <v>2</v>
      </c>
      <c r="AG44" s="500">
        <f t="shared" si="49"/>
        <v>1</v>
      </c>
      <c r="AH44" s="495">
        <f>'[1]Neprofi'!CF38</f>
        <v>3</v>
      </c>
      <c r="AI44" s="497">
        <f t="shared" si="43"/>
        <v>1</v>
      </c>
      <c r="AJ44" s="496">
        <f>Neprofi!BA36</f>
        <v>1</v>
      </c>
      <c r="AK44" s="497">
        <f t="shared" si="44"/>
        <v>1</v>
      </c>
      <c r="AL44" s="503">
        <f>Neprofi!BC36</f>
        <v>1</v>
      </c>
      <c r="AM44" s="463">
        <f t="shared" si="45"/>
        <v>1</v>
      </c>
      <c r="AN44" s="487">
        <f t="shared" si="50"/>
        <v>6</v>
      </c>
      <c r="AO44" s="504">
        <f t="shared" si="51"/>
        <v>5</v>
      </c>
      <c r="AP44" s="495">
        <f>Neprofi!AS36+Neprofi!AT36</f>
        <v>0</v>
      </c>
      <c r="AQ44" s="497">
        <f t="shared" si="46"/>
        <v>0</v>
      </c>
      <c r="AR44" s="619">
        <f>IF('[1]Neprofi'!E38&gt;0,1,0)</f>
        <v>1</v>
      </c>
      <c r="AS44" s="619">
        <f>IF('[1]Neprofi'!CG38&gt;0,1,0)</f>
        <v>0</v>
      </c>
    </row>
    <row r="45" spans="1:45" ht="12.75">
      <c r="A45" s="450" t="str">
        <f>CONCATENATE(Analyza!A41)</f>
        <v>30</v>
      </c>
      <c r="B45" s="484" t="str">
        <f>CONCATENATE(Analyza!B41)</f>
        <v>Sosnová</v>
      </c>
      <c r="C45" s="485">
        <f>Analyza!C41</f>
        <v>405</v>
      </c>
      <c r="D45" s="486">
        <f>Analyza!D41</f>
        <v>1</v>
      </c>
      <c r="E45" s="487">
        <f t="shared" si="26"/>
        <v>4</v>
      </c>
      <c r="F45" s="488">
        <f t="shared" si="47"/>
        <v>2.4</v>
      </c>
      <c r="G45" s="489">
        <f>Neprofi!AZ37</f>
        <v>1</v>
      </c>
      <c r="H45" s="490">
        <f t="shared" si="27"/>
        <v>0</v>
      </c>
      <c r="I45" s="505">
        <f t="shared" si="28"/>
        <v>810</v>
      </c>
      <c r="J45" s="459">
        <f t="shared" si="29"/>
        <v>57</v>
      </c>
      <c r="K45" s="460">
        <f>IF(J45=0,"",J45*'[1]SUM'!$C$2)</f>
        <v>14877</v>
      </c>
      <c r="L45" s="506">
        <f>'[1]Neprofi'!FC39</f>
        <v>6000</v>
      </c>
      <c r="M45" s="462">
        <f t="shared" si="30"/>
        <v>14.814814814814815</v>
      </c>
      <c r="N45" s="463">
        <f t="shared" si="31"/>
        <v>0</v>
      </c>
      <c r="O45" s="492">
        <f t="shared" si="32"/>
        <v>1215</v>
      </c>
      <c r="P45" s="507">
        <f>Neprofi!D37</f>
        <v>3433</v>
      </c>
      <c r="Q45" s="494">
        <f t="shared" si="33"/>
        <v>0</v>
      </c>
      <c r="R45" s="508">
        <f>'[1]Neprofi'!U39</f>
        <v>3433</v>
      </c>
      <c r="S45" s="468">
        <f t="shared" si="34"/>
        <v>100</v>
      </c>
      <c r="T45" s="463">
        <f t="shared" si="35"/>
        <v>1</v>
      </c>
      <c r="U45" s="509">
        <f>Neprofi!G37</f>
        <v>30</v>
      </c>
      <c r="V45" s="470">
        <f t="shared" si="36"/>
        <v>0.873871249635887</v>
      </c>
      <c r="W45" s="471">
        <f t="shared" si="37"/>
        <v>0.873871249635887</v>
      </c>
      <c r="X45" s="497">
        <f t="shared" si="38"/>
        <v>0</v>
      </c>
      <c r="Y45" s="496">
        <f>'[1]Neprofi'!CC39</f>
        <v>48</v>
      </c>
      <c r="Z45" s="498">
        <f>IF(Neprofi!AY37="",0,Neprofi!AY37)</f>
        <v>118.52</v>
      </c>
      <c r="AA45" s="497" t="str">
        <f t="shared" si="39"/>
        <v>nehodnotit</v>
      </c>
      <c r="AB45" s="499">
        <f t="shared" si="40"/>
        <v>4</v>
      </c>
      <c r="AC45" s="500">
        <f t="shared" si="48"/>
        <v>5</v>
      </c>
      <c r="AD45" s="501">
        <f>'[1]Neprofi'!CD39</f>
        <v>4</v>
      </c>
      <c r="AE45" s="502">
        <f t="shared" si="41"/>
        <v>1</v>
      </c>
      <c r="AF45" s="487">
        <f t="shared" si="42"/>
        <v>1</v>
      </c>
      <c r="AG45" s="500">
        <f t="shared" si="49"/>
        <v>1</v>
      </c>
      <c r="AH45" s="495">
        <f>'[1]Neprofi'!CF39</f>
        <v>1</v>
      </c>
      <c r="AI45" s="497">
        <f t="shared" si="43"/>
        <v>1</v>
      </c>
      <c r="AJ45" s="496">
        <f>Neprofi!BA37</f>
        <v>1</v>
      </c>
      <c r="AK45" s="497">
        <f t="shared" si="44"/>
        <v>1</v>
      </c>
      <c r="AL45" s="503">
        <f>Neprofi!BC37</f>
        <v>0</v>
      </c>
      <c r="AM45" s="463">
        <f t="shared" si="45"/>
        <v>0</v>
      </c>
      <c r="AN45" s="487">
        <f t="shared" si="50"/>
        <v>4</v>
      </c>
      <c r="AO45" s="504">
        <f t="shared" si="51"/>
        <v>1.5</v>
      </c>
      <c r="AP45" s="495">
        <f>Neprofi!AS37+Neprofi!AT37</f>
        <v>0</v>
      </c>
      <c r="AQ45" s="497">
        <f t="shared" si="46"/>
        <v>0</v>
      </c>
      <c r="AR45" s="619">
        <f>IF('[1]Neprofi'!E39&gt;0,1,0)</f>
        <v>0</v>
      </c>
      <c r="AS45" s="619">
        <f>IF('[1]Neprofi'!CG39&gt;0,1,0)</f>
        <v>0</v>
      </c>
    </row>
    <row r="46" spans="1:45" ht="12.75">
      <c r="A46" s="450" t="str">
        <f>CONCATENATE(Analyza!A42)</f>
        <v>31</v>
      </c>
      <c r="B46" s="484" t="str">
        <f>CONCATENATE(Analyza!B42)</f>
        <v>Stará Ves</v>
      </c>
      <c r="C46" s="485">
        <f>Analyza!C42</f>
        <v>499</v>
      </c>
      <c r="D46" s="486">
        <f>Analyza!D42</f>
        <v>1</v>
      </c>
      <c r="E46" s="487">
        <f t="shared" si="26"/>
        <v>4</v>
      </c>
      <c r="F46" s="488">
        <f t="shared" si="47"/>
        <v>2.4</v>
      </c>
      <c r="G46" s="489">
        <f>Neprofi!AZ38</f>
        <v>3</v>
      </c>
      <c r="H46" s="490">
        <f t="shared" si="27"/>
        <v>0</v>
      </c>
      <c r="I46" s="505">
        <f t="shared" si="28"/>
        <v>998</v>
      </c>
      <c r="J46" s="459">
        <f t="shared" si="29"/>
        <v>70</v>
      </c>
      <c r="K46" s="460">
        <f>IF(J46=0,"",J46*'[1]SUM'!$C$2)</f>
        <v>18270</v>
      </c>
      <c r="L46" s="506">
        <f>'[1]Neprofi'!FC40</f>
        <v>2498</v>
      </c>
      <c r="M46" s="462">
        <f t="shared" si="30"/>
        <v>5.006012024048096</v>
      </c>
      <c r="N46" s="463">
        <f t="shared" si="31"/>
        <v>0</v>
      </c>
      <c r="O46" s="492">
        <f t="shared" si="32"/>
        <v>1497</v>
      </c>
      <c r="P46" s="507">
        <f>Neprofi!D38</f>
        <v>2478</v>
      </c>
      <c r="Q46" s="494">
        <f t="shared" si="33"/>
        <v>0</v>
      </c>
      <c r="R46" s="508">
        <f>'[1]Neprofi'!U40</f>
        <v>2478</v>
      </c>
      <c r="S46" s="468">
        <f t="shared" si="34"/>
        <v>100</v>
      </c>
      <c r="T46" s="463">
        <f t="shared" si="35"/>
        <v>1</v>
      </c>
      <c r="U46" s="509">
        <f>Neprofi!G38</f>
        <v>20</v>
      </c>
      <c r="V46" s="470">
        <f t="shared" si="36"/>
        <v>0.8071025020177561</v>
      </c>
      <c r="W46" s="471">
        <f t="shared" si="37"/>
        <v>0.8071025020177561</v>
      </c>
      <c r="X46" s="497">
        <f t="shared" si="38"/>
        <v>0</v>
      </c>
      <c r="Y46" s="496">
        <f>'[1]Neprofi'!CC40</f>
        <v>16</v>
      </c>
      <c r="Z46" s="498">
        <f>IF(Neprofi!AY38="",0,Neprofi!AY38)</f>
        <v>32.06</v>
      </c>
      <c r="AA46" s="497" t="str">
        <f t="shared" si="39"/>
        <v>nehodnotit</v>
      </c>
      <c r="AB46" s="499">
        <f t="shared" si="40"/>
        <v>4</v>
      </c>
      <c r="AC46" s="500">
        <f t="shared" si="48"/>
        <v>5</v>
      </c>
      <c r="AD46" s="501">
        <f>'[1]Neprofi'!CD40</f>
        <v>4</v>
      </c>
      <c r="AE46" s="502">
        <f t="shared" si="41"/>
        <v>1</v>
      </c>
      <c r="AF46" s="487">
        <f t="shared" si="42"/>
        <v>1</v>
      </c>
      <c r="AG46" s="500">
        <f t="shared" si="49"/>
        <v>1</v>
      </c>
      <c r="AH46" s="495">
        <f>'[1]Neprofi'!CF40</f>
        <v>0</v>
      </c>
      <c r="AI46" s="497">
        <f t="shared" si="43"/>
        <v>0</v>
      </c>
      <c r="AJ46" s="496">
        <f>Neprofi!BA38</f>
        <v>1</v>
      </c>
      <c r="AK46" s="497">
        <f t="shared" si="44"/>
        <v>1</v>
      </c>
      <c r="AL46" s="503">
        <f>Neprofi!BC38</f>
        <v>1</v>
      </c>
      <c r="AM46" s="463">
        <f t="shared" si="45"/>
        <v>1</v>
      </c>
      <c r="AN46" s="487">
        <f t="shared" si="50"/>
        <v>4</v>
      </c>
      <c r="AO46" s="504">
        <f t="shared" si="51"/>
        <v>1.5</v>
      </c>
      <c r="AP46" s="495">
        <f>Neprofi!AS38+Neprofi!AT38</f>
        <v>0</v>
      </c>
      <c r="AQ46" s="497">
        <f t="shared" si="46"/>
        <v>0</v>
      </c>
      <c r="AR46" s="619">
        <f>IF('[1]Neprofi'!E40&gt;0,1,0)</f>
        <v>0</v>
      </c>
      <c r="AS46" s="619">
        <f>IF('[1]Neprofi'!CG40&gt;0,1,0)</f>
        <v>1</v>
      </c>
    </row>
    <row r="47" spans="1:45" ht="12.75">
      <c r="A47" s="450" t="str">
        <f>CONCATENATE(Analyza!A43)</f>
        <v>32</v>
      </c>
      <c r="B47" s="484" t="str">
        <f>CONCATENATE(Analyza!B43)</f>
        <v>Staré Heřminovy</v>
      </c>
      <c r="C47" s="485">
        <f>Analyza!C43</f>
        <v>195</v>
      </c>
      <c r="D47" s="486">
        <f>Analyza!D43</f>
        <v>1</v>
      </c>
      <c r="E47" s="487">
        <f t="shared" si="26"/>
        <v>4</v>
      </c>
      <c r="F47" s="488">
        <f t="shared" si="47"/>
        <v>2.4</v>
      </c>
      <c r="G47" s="489">
        <f>Neprofi!AZ39</f>
        <v>2</v>
      </c>
      <c r="H47" s="490">
        <f t="shared" si="27"/>
        <v>0</v>
      </c>
      <c r="I47" s="505">
        <f t="shared" si="28"/>
        <v>390</v>
      </c>
      <c r="J47" s="459">
        <f t="shared" si="29"/>
        <v>27</v>
      </c>
      <c r="K47" s="460">
        <f>IF(J47=0,"",J47*'[1]SUM'!$C$2)</f>
        <v>7047</v>
      </c>
      <c r="L47" s="506">
        <f>'[1]Neprofi'!FC41</f>
        <v>3000</v>
      </c>
      <c r="M47" s="462">
        <f t="shared" si="30"/>
        <v>15.384615384615385</v>
      </c>
      <c r="N47" s="463">
        <f t="shared" si="31"/>
        <v>0</v>
      </c>
      <c r="O47" s="492">
        <f t="shared" si="32"/>
        <v>585</v>
      </c>
      <c r="P47" s="507">
        <f>Neprofi!D39</f>
        <v>2524</v>
      </c>
      <c r="Q47" s="494">
        <f t="shared" si="33"/>
        <v>0</v>
      </c>
      <c r="R47" s="508">
        <f>'[1]Neprofi'!U41</f>
        <v>2524</v>
      </c>
      <c r="S47" s="468">
        <f t="shared" si="34"/>
        <v>100</v>
      </c>
      <c r="T47" s="463">
        <f t="shared" si="35"/>
        <v>1</v>
      </c>
      <c r="U47" s="509">
        <f>Neprofi!G39</f>
        <v>90</v>
      </c>
      <c r="V47" s="470">
        <f t="shared" si="36"/>
        <v>3.565768621236133</v>
      </c>
      <c r="W47" s="471">
        <f t="shared" si="37"/>
        <v>3.565768621236133</v>
      </c>
      <c r="X47" s="497">
        <f t="shared" si="38"/>
        <v>1</v>
      </c>
      <c r="Y47" s="496">
        <f>'[1]Neprofi'!CC41</f>
        <v>72</v>
      </c>
      <c r="Z47" s="498">
        <f>IF(Neprofi!AY39="",0,Neprofi!AY39)</f>
        <v>369.23</v>
      </c>
      <c r="AA47" s="497" t="str">
        <f t="shared" si="39"/>
        <v>nehodnotit</v>
      </c>
      <c r="AB47" s="499">
        <f t="shared" si="40"/>
        <v>4</v>
      </c>
      <c r="AC47" s="500">
        <f t="shared" si="48"/>
        <v>5</v>
      </c>
      <c r="AD47" s="501">
        <f>'[1]Neprofi'!CD41</f>
        <v>16</v>
      </c>
      <c r="AE47" s="502">
        <f t="shared" si="41"/>
        <v>1</v>
      </c>
      <c r="AF47" s="487">
        <f t="shared" si="42"/>
        <v>1</v>
      </c>
      <c r="AG47" s="500">
        <f t="shared" si="49"/>
        <v>1</v>
      </c>
      <c r="AH47" s="495">
        <f>'[1]Neprofi'!CF41</f>
        <v>1</v>
      </c>
      <c r="AI47" s="497">
        <f t="shared" si="43"/>
        <v>1</v>
      </c>
      <c r="AJ47" s="496">
        <f>Neprofi!BA39</f>
        <v>1</v>
      </c>
      <c r="AK47" s="497">
        <f t="shared" si="44"/>
        <v>1</v>
      </c>
      <c r="AL47" s="503">
        <f>Neprofi!BC39</f>
        <v>1</v>
      </c>
      <c r="AM47" s="463">
        <f t="shared" si="45"/>
        <v>1</v>
      </c>
      <c r="AN47" s="487">
        <f t="shared" si="50"/>
        <v>4</v>
      </c>
      <c r="AO47" s="504">
        <f t="shared" si="51"/>
        <v>1.5</v>
      </c>
      <c r="AP47" s="495">
        <f>Neprofi!AS39+Neprofi!AT39</f>
        <v>0</v>
      </c>
      <c r="AQ47" s="497">
        <f t="shared" si="46"/>
        <v>0</v>
      </c>
      <c r="AR47" s="619">
        <f>IF('[1]Neprofi'!E41&gt;0,1,0)</f>
        <v>1</v>
      </c>
      <c r="AS47" s="619">
        <f>IF('[1]Neprofi'!CG41&gt;0,1,0)</f>
        <v>1</v>
      </c>
    </row>
    <row r="48" spans="1:45" ht="12.75">
      <c r="A48" s="450" t="str">
        <f>CONCATENATE(Analyza!A44)</f>
        <v>33</v>
      </c>
      <c r="B48" s="484" t="str">
        <f>CONCATENATE(Analyza!B44)</f>
        <v>Staré Město</v>
      </c>
      <c r="C48" s="485">
        <f>Analyza!C44</f>
        <v>932</v>
      </c>
      <c r="D48" s="486">
        <f>Analyza!D44</f>
        <v>2</v>
      </c>
      <c r="E48" s="487">
        <f t="shared" si="26"/>
        <v>5</v>
      </c>
      <c r="F48" s="488">
        <f t="shared" si="47"/>
        <v>4</v>
      </c>
      <c r="G48" s="489">
        <f>Neprofi!AZ40</f>
        <v>1</v>
      </c>
      <c r="H48" s="490">
        <f t="shared" si="27"/>
        <v>0</v>
      </c>
      <c r="I48" s="505">
        <f t="shared" si="28"/>
        <v>1864</v>
      </c>
      <c r="J48" s="459">
        <f t="shared" si="29"/>
        <v>130</v>
      </c>
      <c r="K48" s="460">
        <f>IF(J48=0,"",J48*'[1]SUM'!$C$2)</f>
        <v>33930</v>
      </c>
      <c r="L48" s="506">
        <f>'[1]Neprofi'!FC42</f>
        <v>0</v>
      </c>
      <c r="M48" s="462">
        <f t="shared" si="30"/>
        <v>0</v>
      </c>
      <c r="N48" s="463">
        <f t="shared" si="31"/>
        <v>0</v>
      </c>
      <c r="O48" s="492">
        <f t="shared" si="32"/>
        <v>2796</v>
      </c>
      <c r="P48" s="507">
        <f>Neprofi!D40</f>
        <v>915</v>
      </c>
      <c r="Q48" s="494">
        <f t="shared" si="33"/>
        <v>0</v>
      </c>
      <c r="R48" s="508">
        <f>'[1]Neprofi'!U42</f>
        <v>915</v>
      </c>
      <c r="S48" s="468">
        <f t="shared" si="34"/>
        <v>100</v>
      </c>
      <c r="T48" s="463">
        <f t="shared" si="35"/>
        <v>1</v>
      </c>
      <c r="U48" s="509">
        <f>Neprofi!G40</f>
        <v>0</v>
      </c>
      <c r="V48" s="470">
        <f t="shared" si="36"/>
        <v>0</v>
      </c>
      <c r="W48" s="471">
        <f t="shared" si="37"/>
        <v>0</v>
      </c>
      <c r="X48" s="497">
        <f t="shared" si="38"/>
        <v>0</v>
      </c>
      <c r="Y48" s="496">
        <f>'[1]Neprofi'!CC42</f>
        <v>32</v>
      </c>
      <c r="Z48" s="498">
        <f>IF(Neprofi!AY40="",0,Neprofi!AY40)</f>
        <v>34.33</v>
      </c>
      <c r="AA48" s="497" t="str">
        <f t="shared" si="39"/>
        <v>nehodnotit</v>
      </c>
      <c r="AB48" s="499">
        <f t="shared" si="40"/>
        <v>6</v>
      </c>
      <c r="AC48" s="500">
        <f t="shared" si="48"/>
        <v>6</v>
      </c>
      <c r="AD48" s="501">
        <f>'[1]Neprofi'!CD42</f>
        <v>1</v>
      </c>
      <c r="AE48" s="502">
        <f t="shared" si="41"/>
        <v>0</v>
      </c>
      <c r="AF48" s="487">
        <f t="shared" si="42"/>
        <v>2</v>
      </c>
      <c r="AG48" s="500">
        <f t="shared" si="49"/>
        <v>1</v>
      </c>
      <c r="AH48" s="495">
        <f>'[1]Neprofi'!CF42</f>
        <v>1</v>
      </c>
      <c r="AI48" s="497">
        <f t="shared" si="43"/>
        <v>0</v>
      </c>
      <c r="AJ48" s="496">
        <f>Neprofi!BA40</f>
        <v>1</v>
      </c>
      <c r="AK48" s="497">
        <f t="shared" si="44"/>
        <v>1</v>
      </c>
      <c r="AL48" s="503">
        <f>Neprofi!BC40</f>
        <v>0</v>
      </c>
      <c r="AM48" s="463">
        <f t="shared" si="45"/>
        <v>0</v>
      </c>
      <c r="AN48" s="487">
        <f t="shared" si="50"/>
        <v>6</v>
      </c>
      <c r="AO48" s="504">
        <f t="shared" si="51"/>
        <v>5</v>
      </c>
      <c r="AP48" s="495">
        <f>Neprofi!AS40+Neprofi!AT40</f>
        <v>0</v>
      </c>
      <c r="AQ48" s="497">
        <f t="shared" si="46"/>
        <v>0</v>
      </c>
      <c r="AR48" s="619">
        <f>IF('[1]Neprofi'!E42&gt;0,1,0)</f>
        <v>1</v>
      </c>
      <c r="AS48" s="619">
        <f>IF('[1]Neprofi'!CG42&gt;0,1,0)</f>
        <v>0</v>
      </c>
    </row>
    <row r="49" spans="1:45" ht="12.75">
      <c r="A49" s="450" t="str">
        <f>CONCATENATE(Analyza!A45)</f>
        <v>34</v>
      </c>
      <c r="B49" s="484" t="str">
        <f>CONCATENATE(Analyza!B45)</f>
        <v>Světlá Hora</v>
      </c>
      <c r="C49" s="485">
        <f>Analyza!C45</f>
        <v>1393</v>
      </c>
      <c r="D49" s="486">
        <f>Analyza!D45</f>
        <v>3</v>
      </c>
      <c r="E49" s="487">
        <f t="shared" si="26"/>
        <v>15</v>
      </c>
      <c r="F49" s="488">
        <f t="shared" si="47"/>
        <v>10.5</v>
      </c>
      <c r="G49" s="489">
        <f>Neprofi!AZ41</f>
        <v>3</v>
      </c>
      <c r="H49" s="490">
        <f t="shared" si="27"/>
        <v>0</v>
      </c>
      <c r="I49" s="505">
        <f t="shared" si="28"/>
        <v>2786</v>
      </c>
      <c r="J49" s="459">
        <f t="shared" si="29"/>
        <v>195</v>
      </c>
      <c r="K49" s="460">
        <f>IF(J49=0,"",J49*'[1]SUM'!$C$2)</f>
        <v>50895</v>
      </c>
      <c r="L49" s="506">
        <f>'[1]Neprofi'!FC43</f>
        <v>5000</v>
      </c>
      <c r="M49" s="462">
        <f t="shared" si="30"/>
        <v>3.589375448671931</v>
      </c>
      <c r="N49" s="463">
        <f t="shared" si="31"/>
        <v>0</v>
      </c>
      <c r="O49" s="492">
        <f t="shared" si="32"/>
        <v>4179</v>
      </c>
      <c r="P49" s="507">
        <f>Neprofi!D41</f>
        <v>4312</v>
      </c>
      <c r="Q49" s="494">
        <f t="shared" si="33"/>
        <v>0</v>
      </c>
      <c r="R49" s="508">
        <f>'[1]Neprofi'!U43</f>
        <v>4312</v>
      </c>
      <c r="S49" s="468">
        <f t="shared" si="34"/>
        <v>100</v>
      </c>
      <c r="T49" s="463">
        <f t="shared" si="35"/>
        <v>1</v>
      </c>
      <c r="U49" s="509">
        <f>Neprofi!G41</f>
        <v>105</v>
      </c>
      <c r="V49" s="470">
        <f t="shared" si="36"/>
        <v>2.4350649350649354</v>
      </c>
      <c r="W49" s="471">
        <f t="shared" si="37"/>
        <v>2.4350649350649354</v>
      </c>
      <c r="X49" s="497">
        <f t="shared" si="38"/>
        <v>0</v>
      </c>
      <c r="Y49" s="496">
        <f>'[1]Neprofi'!CC43</f>
        <v>100</v>
      </c>
      <c r="Z49" s="498">
        <f>IF(Neprofi!AY41="",0,Neprofi!AY41)</f>
        <v>71.79</v>
      </c>
      <c r="AA49" s="497">
        <f t="shared" si="39"/>
        <v>1</v>
      </c>
      <c r="AB49" s="499">
        <f t="shared" si="40"/>
        <v>9</v>
      </c>
      <c r="AC49" s="500">
        <f t="shared" si="48"/>
        <v>10</v>
      </c>
      <c r="AD49" s="501">
        <f>'[1]Neprofi'!CD43</f>
        <v>12</v>
      </c>
      <c r="AE49" s="502">
        <f t="shared" si="41"/>
        <v>1</v>
      </c>
      <c r="AF49" s="487">
        <f t="shared" si="42"/>
        <v>2</v>
      </c>
      <c r="AG49" s="500">
        <f t="shared" si="49"/>
        <v>2</v>
      </c>
      <c r="AH49" s="495">
        <f>'[1]Neprofi'!CF43</f>
        <v>4</v>
      </c>
      <c r="AI49" s="497">
        <f t="shared" si="43"/>
        <v>1</v>
      </c>
      <c r="AJ49" s="496">
        <f>Neprofi!BA41</f>
        <v>1</v>
      </c>
      <c r="AK49" s="497">
        <f t="shared" si="44"/>
        <v>1</v>
      </c>
      <c r="AL49" s="503">
        <f>Neprofi!BC41</f>
        <v>1</v>
      </c>
      <c r="AM49" s="463">
        <f t="shared" si="45"/>
        <v>1</v>
      </c>
      <c r="AN49" s="487">
        <f t="shared" si="50"/>
        <v>20</v>
      </c>
      <c r="AO49" s="504">
        <f t="shared" si="51"/>
        <v>18</v>
      </c>
      <c r="AP49" s="495">
        <f>Neprofi!AS41+Neprofi!AT41</f>
        <v>2</v>
      </c>
      <c r="AQ49" s="497">
        <f t="shared" si="46"/>
        <v>0</v>
      </c>
      <c r="AR49" s="619">
        <f>IF('[1]Neprofi'!E43&gt;0,1,0)</f>
        <v>0</v>
      </c>
      <c r="AS49" s="619">
        <f>IF('[1]Neprofi'!CG43&gt;0,1,0)</f>
        <v>0</v>
      </c>
    </row>
    <row r="50" spans="1:45" ht="12.75">
      <c r="A50" s="450" t="str">
        <f>CONCATENATE(Analyza!A46)</f>
        <v>35</v>
      </c>
      <c r="B50" s="484" t="str">
        <f>CONCATENATE(Analyza!B46)</f>
        <v>Svobodné Heřmanice</v>
      </c>
      <c r="C50" s="485">
        <f>Analyza!C46</f>
        <v>560</v>
      </c>
      <c r="D50" s="486">
        <f>Analyza!D46</f>
        <v>2</v>
      </c>
      <c r="E50" s="487">
        <f t="shared" si="26"/>
        <v>5</v>
      </c>
      <c r="F50" s="488">
        <f t="shared" si="47"/>
        <v>4</v>
      </c>
      <c r="G50" s="489">
        <f>Neprofi!AZ42</f>
        <v>2</v>
      </c>
      <c r="H50" s="490">
        <f t="shared" si="27"/>
        <v>0</v>
      </c>
      <c r="I50" s="505">
        <f t="shared" si="28"/>
        <v>1120</v>
      </c>
      <c r="J50" s="459">
        <f t="shared" si="29"/>
        <v>78</v>
      </c>
      <c r="K50" s="460">
        <f>IF(J50=0,"",J50*'[1]SUM'!$C$2)</f>
        <v>20358</v>
      </c>
      <c r="L50" s="506">
        <f>'[1]Neprofi'!FC44</f>
        <v>0</v>
      </c>
      <c r="M50" s="462">
        <f t="shared" si="30"/>
        <v>0</v>
      </c>
      <c r="N50" s="463">
        <f t="shared" si="31"/>
        <v>0</v>
      </c>
      <c r="O50" s="492">
        <f t="shared" si="32"/>
        <v>1680</v>
      </c>
      <c r="P50" s="507">
        <f>Neprofi!D42</f>
        <v>2891</v>
      </c>
      <c r="Q50" s="494">
        <f t="shared" si="33"/>
        <v>0</v>
      </c>
      <c r="R50" s="508">
        <f>'[1]Neprofi'!U44</f>
        <v>2891</v>
      </c>
      <c r="S50" s="468">
        <f t="shared" si="34"/>
        <v>100</v>
      </c>
      <c r="T50" s="463">
        <f t="shared" si="35"/>
        <v>1</v>
      </c>
      <c r="U50" s="509">
        <f>Neprofi!G42</f>
        <v>15</v>
      </c>
      <c r="V50" s="470">
        <f t="shared" si="36"/>
        <v>0.5188516084399862</v>
      </c>
      <c r="W50" s="471">
        <f t="shared" si="37"/>
        <v>0.5188516084399862</v>
      </c>
      <c r="X50" s="497">
        <f t="shared" si="38"/>
        <v>0</v>
      </c>
      <c r="Y50" s="496">
        <f>'[1]Neprofi'!CC44</f>
        <v>50</v>
      </c>
      <c r="Z50" s="498">
        <f>IF(Neprofi!AY42="",0,Neprofi!AY42)</f>
        <v>89.29</v>
      </c>
      <c r="AA50" s="497" t="str">
        <f t="shared" si="39"/>
        <v>nehodnotit</v>
      </c>
      <c r="AB50" s="499">
        <f t="shared" si="40"/>
        <v>6</v>
      </c>
      <c r="AC50" s="500">
        <f t="shared" si="48"/>
        <v>6</v>
      </c>
      <c r="AD50" s="501">
        <f>'[1]Neprofi'!CD44</f>
        <v>2</v>
      </c>
      <c r="AE50" s="502">
        <f t="shared" si="41"/>
        <v>0</v>
      </c>
      <c r="AF50" s="487">
        <f t="shared" si="42"/>
        <v>2</v>
      </c>
      <c r="AG50" s="500">
        <f t="shared" si="49"/>
        <v>1</v>
      </c>
      <c r="AH50" s="495">
        <f>'[1]Neprofi'!CF44</f>
        <v>1</v>
      </c>
      <c r="AI50" s="497">
        <f t="shared" si="43"/>
        <v>0</v>
      </c>
      <c r="AJ50" s="496">
        <f>Neprofi!BA42</f>
        <v>1</v>
      </c>
      <c r="AK50" s="497">
        <f t="shared" si="44"/>
        <v>1</v>
      </c>
      <c r="AL50" s="503">
        <f>Neprofi!BC42</f>
        <v>1</v>
      </c>
      <c r="AM50" s="463">
        <f t="shared" si="45"/>
        <v>1</v>
      </c>
      <c r="AN50" s="487">
        <f t="shared" si="50"/>
        <v>6</v>
      </c>
      <c r="AO50" s="504">
        <f t="shared" si="51"/>
        <v>5</v>
      </c>
      <c r="AP50" s="495">
        <f>Neprofi!AS42+Neprofi!AT42</f>
        <v>0</v>
      </c>
      <c r="AQ50" s="497">
        <f t="shared" si="46"/>
        <v>0</v>
      </c>
      <c r="AR50" s="619">
        <f>IF('[1]Neprofi'!E44&gt;0,1,0)</f>
        <v>0</v>
      </c>
      <c r="AS50" s="619">
        <f>IF('[1]Neprofi'!CG44&gt;0,1,0)</f>
        <v>0</v>
      </c>
    </row>
    <row r="51" spans="1:45" ht="12.75">
      <c r="A51" s="450" t="str">
        <f>CONCATENATE(Analyza!A47)</f>
        <v>36</v>
      </c>
      <c r="B51" s="484" t="str">
        <f>CONCATENATE(Analyza!B47)</f>
        <v>Široká Niva</v>
      </c>
      <c r="C51" s="485">
        <f>Analyza!C47</f>
        <v>558</v>
      </c>
      <c r="D51" s="486">
        <f>Analyza!D47</f>
        <v>2</v>
      </c>
      <c r="E51" s="487">
        <f t="shared" si="26"/>
        <v>5</v>
      </c>
      <c r="F51" s="488">
        <f t="shared" si="47"/>
        <v>4</v>
      </c>
      <c r="G51" s="489">
        <f>Neprofi!AZ43</f>
        <v>2</v>
      </c>
      <c r="H51" s="490">
        <f t="shared" si="27"/>
        <v>0</v>
      </c>
      <c r="I51" s="505">
        <f t="shared" si="28"/>
        <v>1116</v>
      </c>
      <c r="J51" s="459">
        <f t="shared" si="29"/>
        <v>78</v>
      </c>
      <c r="K51" s="460">
        <f>IF(J51=0,"",J51*'[1]SUM'!$C$2)</f>
        <v>20358</v>
      </c>
      <c r="L51" s="506">
        <f>'[1]Neprofi'!FC45</f>
        <v>0</v>
      </c>
      <c r="M51" s="462">
        <f t="shared" si="30"/>
        <v>0</v>
      </c>
      <c r="N51" s="463">
        <f t="shared" si="31"/>
        <v>0</v>
      </c>
      <c r="O51" s="492">
        <f t="shared" si="32"/>
        <v>1674</v>
      </c>
      <c r="P51" s="507">
        <f>Neprofi!D43</f>
        <v>2235</v>
      </c>
      <c r="Q51" s="494">
        <f t="shared" si="33"/>
        <v>0</v>
      </c>
      <c r="R51" s="508">
        <f>'[1]Neprofi'!U45</f>
        <v>2235</v>
      </c>
      <c r="S51" s="468">
        <f t="shared" si="34"/>
        <v>100</v>
      </c>
      <c r="T51" s="463">
        <f t="shared" si="35"/>
        <v>1</v>
      </c>
      <c r="U51" s="509">
        <f>Neprofi!G43</f>
        <v>20</v>
      </c>
      <c r="V51" s="470">
        <f t="shared" si="36"/>
        <v>0.8948545861297539</v>
      </c>
      <c r="W51" s="471">
        <f t="shared" si="37"/>
        <v>0.8948545861297539</v>
      </c>
      <c r="X51" s="497">
        <f t="shared" si="38"/>
        <v>0</v>
      </c>
      <c r="Y51" s="496">
        <f>'[1]Neprofi'!CC45</f>
        <v>20</v>
      </c>
      <c r="Z51" s="498">
        <f>IF(Neprofi!AY43="",0,Neprofi!AY43)</f>
        <v>35.84</v>
      </c>
      <c r="AA51" s="497" t="str">
        <f t="shared" si="39"/>
        <v>nehodnotit</v>
      </c>
      <c r="AB51" s="499">
        <f t="shared" si="40"/>
        <v>6</v>
      </c>
      <c r="AC51" s="500">
        <f t="shared" si="48"/>
        <v>6</v>
      </c>
      <c r="AD51" s="501">
        <f>'[1]Neprofi'!CD45</f>
        <v>4</v>
      </c>
      <c r="AE51" s="502">
        <f t="shared" si="41"/>
        <v>0</v>
      </c>
      <c r="AF51" s="487">
        <f t="shared" si="42"/>
        <v>2</v>
      </c>
      <c r="AG51" s="500">
        <f t="shared" si="49"/>
        <v>1</v>
      </c>
      <c r="AH51" s="495">
        <f>'[1]Neprofi'!CF45</f>
        <v>0</v>
      </c>
      <c r="AI51" s="497">
        <f t="shared" si="43"/>
        <v>0</v>
      </c>
      <c r="AJ51" s="496">
        <f>Neprofi!BA43</f>
        <v>1</v>
      </c>
      <c r="AK51" s="497">
        <f t="shared" si="44"/>
        <v>1</v>
      </c>
      <c r="AL51" s="503">
        <f>Neprofi!BC43</f>
        <v>1</v>
      </c>
      <c r="AM51" s="463">
        <f t="shared" si="45"/>
        <v>1</v>
      </c>
      <c r="AN51" s="487">
        <f t="shared" si="50"/>
        <v>6</v>
      </c>
      <c r="AO51" s="504">
        <f t="shared" si="51"/>
        <v>5</v>
      </c>
      <c r="AP51" s="495">
        <f>Neprofi!AS43+Neprofi!AT43</f>
        <v>0</v>
      </c>
      <c r="AQ51" s="497">
        <f t="shared" si="46"/>
        <v>0</v>
      </c>
      <c r="AR51" s="619">
        <f>IF('[1]Neprofi'!E45&gt;0,1,0)</f>
        <v>0</v>
      </c>
      <c r="AS51" s="619">
        <f>IF('[1]Neprofi'!CG45&gt;0,1,0)</f>
        <v>0</v>
      </c>
    </row>
    <row r="52" spans="1:45" ht="12.75">
      <c r="A52" s="450" t="str">
        <f>CONCATENATE(Analyza!A48)</f>
        <v>37</v>
      </c>
      <c r="B52" s="484" t="str">
        <f>CONCATENATE(Analyza!B48)</f>
        <v>Třemešná</v>
      </c>
      <c r="C52" s="485">
        <f>Analyza!C48</f>
        <v>912</v>
      </c>
      <c r="D52" s="486">
        <f>Analyza!D48</f>
        <v>2</v>
      </c>
      <c r="E52" s="487">
        <f t="shared" si="26"/>
        <v>5</v>
      </c>
      <c r="F52" s="488">
        <f t="shared" si="47"/>
        <v>4</v>
      </c>
      <c r="G52" s="489">
        <f>Neprofi!AZ44</f>
        <v>2</v>
      </c>
      <c r="H52" s="490">
        <f t="shared" si="27"/>
        <v>0</v>
      </c>
      <c r="I52" s="505">
        <f t="shared" si="28"/>
        <v>1824</v>
      </c>
      <c r="J52" s="459">
        <f t="shared" si="29"/>
        <v>128</v>
      </c>
      <c r="K52" s="460">
        <f>IF(J52=0,"",J52*'[1]SUM'!$C$2)</f>
        <v>33408</v>
      </c>
      <c r="L52" s="506">
        <f>'[1]Neprofi'!FC46</f>
        <v>2000</v>
      </c>
      <c r="M52" s="462">
        <f t="shared" si="30"/>
        <v>2.192982456140351</v>
      </c>
      <c r="N52" s="463">
        <f t="shared" si="31"/>
        <v>0</v>
      </c>
      <c r="O52" s="492">
        <f t="shared" si="32"/>
        <v>2736</v>
      </c>
      <c r="P52" s="507">
        <f>Neprofi!D44</f>
        <v>1816</v>
      </c>
      <c r="Q52" s="494">
        <f t="shared" si="33"/>
        <v>0</v>
      </c>
      <c r="R52" s="508">
        <f>'[1]Neprofi'!U46</f>
        <v>1816</v>
      </c>
      <c r="S52" s="468">
        <f t="shared" si="34"/>
        <v>100</v>
      </c>
      <c r="T52" s="463">
        <f t="shared" si="35"/>
        <v>1</v>
      </c>
      <c r="U52" s="509">
        <f>Neprofi!G44</f>
        <v>38</v>
      </c>
      <c r="V52" s="470">
        <f t="shared" si="36"/>
        <v>2.092511013215859</v>
      </c>
      <c r="W52" s="471">
        <f t="shared" si="37"/>
        <v>2.092511013215859</v>
      </c>
      <c r="X52" s="497">
        <f t="shared" si="38"/>
        <v>0</v>
      </c>
      <c r="Y52" s="496">
        <f>'[1]Neprofi'!CC46</f>
        <v>40</v>
      </c>
      <c r="Z52" s="498">
        <f>IF(Neprofi!AY44="",0,Neprofi!AY44)</f>
        <v>43.86</v>
      </c>
      <c r="AA52" s="497" t="str">
        <f t="shared" si="39"/>
        <v>nehodnotit</v>
      </c>
      <c r="AB52" s="499">
        <f t="shared" si="40"/>
        <v>6</v>
      </c>
      <c r="AC52" s="500">
        <f t="shared" si="48"/>
        <v>6</v>
      </c>
      <c r="AD52" s="501">
        <f>'[1]Neprofi'!CD46</f>
        <v>3</v>
      </c>
      <c r="AE52" s="502">
        <f t="shared" si="41"/>
        <v>0</v>
      </c>
      <c r="AF52" s="487">
        <f t="shared" si="42"/>
        <v>2</v>
      </c>
      <c r="AG52" s="500">
        <f t="shared" si="49"/>
        <v>1</v>
      </c>
      <c r="AH52" s="495">
        <f>'[1]Neprofi'!CF46</f>
        <v>1</v>
      </c>
      <c r="AI52" s="497">
        <f t="shared" si="43"/>
        <v>0</v>
      </c>
      <c r="AJ52" s="496">
        <f>Neprofi!BA44</f>
        <v>1</v>
      </c>
      <c r="AK52" s="497">
        <f t="shared" si="44"/>
        <v>1</v>
      </c>
      <c r="AL52" s="503">
        <f>Neprofi!BC44</f>
        <v>1</v>
      </c>
      <c r="AM52" s="463">
        <f t="shared" si="45"/>
        <v>1</v>
      </c>
      <c r="AN52" s="487">
        <f t="shared" si="50"/>
        <v>6</v>
      </c>
      <c r="AO52" s="504">
        <f t="shared" si="51"/>
        <v>5</v>
      </c>
      <c r="AP52" s="495">
        <f>Neprofi!AS44+Neprofi!AT44</f>
        <v>1</v>
      </c>
      <c r="AQ52" s="497">
        <f t="shared" si="46"/>
        <v>0</v>
      </c>
      <c r="AR52" s="619">
        <f>IF('[1]Neprofi'!E46&gt;0,1,0)</f>
        <v>0</v>
      </c>
      <c r="AS52" s="619">
        <f>IF('[1]Neprofi'!CG46&gt;0,1,0)</f>
        <v>1</v>
      </c>
    </row>
    <row r="53" spans="1:45" ht="12.75">
      <c r="A53" s="450" t="str">
        <f>CONCATENATE(Analyza!A49)</f>
        <v>38</v>
      </c>
      <c r="B53" s="484" t="str">
        <f>CONCATENATE(Analyza!B49)</f>
        <v>Václavov</v>
      </c>
      <c r="C53" s="485">
        <f>Analyza!C49</f>
        <v>500</v>
      </c>
      <c r="D53" s="486">
        <f>Analyza!D49</f>
        <v>1</v>
      </c>
      <c r="E53" s="487">
        <f t="shared" si="26"/>
        <v>4</v>
      </c>
      <c r="F53" s="488">
        <f t="shared" si="47"/>
        <v>2.4</v>
      </c>
      <c r="G53" s="489">
        <f>Neprofi!AZ45</f>
        <v>2</v>
      </c>
      <c r="H53" s="490">
        <f t="shared" si="27"/>
        <v>0</v>
      </c>
      <c r="I53" s="505">
        <f t="shared" si="28"/>
        <v>1000</v>
      </c>
      <c r="J53" s="459">
        <f t="shared" si="29"/>
        <v>70</v>
      </c>
      <c r="K53" s="460">
        <f>IF(J53=0,"",J53*'[1]SUM'!$C$2)</f>
        <v>18270</v>
      </c>
      <c r="L53" s="506">
        <f>'[1]Neprofi'!FC47</f>
        <v>2000</v>
      </c>
      <c r="M53" s="462">
        <f t="shared" si="30"/>
        <v>4</v>
      </c>
      <c r="N53" s="463">
        <f t="shared" si="31"/>
        <v>0</v>
      </c>
      <c r="O53" s="492">
        <f t="shared" si="32"/>
        <v>1500</v>
      </c>
      <c r="P53" s="507">
        <f>Neprofi!D45</f>
        <v>1566</v>
      </c>
      <c r="Q53" s="494">
        <f t="shared" si="33"/>
        <v>0</v>
      </c>
      <c r="R53" s="508">
        <f>'[1]Neprofi'!U47</f>
        <v>1566</v>
      </c>
      <c r="S53" s="468">
        <f t="shared" si="34"/>
        <v>100</v>
      </c>
      <c r="T53" s="463">
        <f t="shared" si="35"/>
        <v>1</v>
      </c>
      <c r="U53" s="509">
        <f>Neprofi!G45</f>
        <v>9</v>
      </c>
      <c r="V53" s="470">
        <f t="shared" si="36"/>
        <v>0.5747126436781609</v>
      </c>
      <c r="W53" s="471">
        <f t="shared" si="37"/>
        <v>0.5747126436781609</v>
      </c>
      <c r="X53" s="497">
        <f t="shared" si="38"/>
        <v>0</v>
      </c>
      <c r="Y53" s="496">
        <f>'[1]Neprofi'!CC47</f>
        <v>30</v>
      </c>
      <c r="Z53" s="498">
        <f>IF(Neprofi!AY45="",0,Neprofi!AY45)</f>
        <v>60</v>
      </c>
      <c r="AA53" s="497" t="str">
        <f t="shared" si="39"/>
        <v>nehodnotit</v>
      </c>
      <c r="AB53" s="499">
        <f t="shared" si="40"/>
        <v>4</v>
      </c>
      <c r="AC53" s="500">
        <f t="shared" si="48"/>
        <v>5</v>
      </c>
      <c r="AD53" s="501">
        <f>'[1]Neprofi'!CD47</f>
        <v>4</v>
      </c>
      <c r="AE53" s="502">
        <f t="shared" si="41"/>
        <v>1</v>
      </c>
      <c r="AF53" s="487">
        <f t="shared" si="42"/>
        <v>1</v>
      </c>
      <c r="AG53" s="500">
        <f t="shared" si="49"/>
        <v>1</v>
      </c>
      <c r="AH53" s="495">
        <f>'[1]Neprofi'!CF47</f>
        <v>1</v>
      </c>
      <c r="AI53" s="497">
        <f t="shared" si="43"/>
        <v>1</v>
      </c>
      <c r="AJ53" s="496">
        <f>Neprofi!BA45</f>
        <v>1</v>
      </c>
      <c r="AK53" s="497">
        <f t="shared" si="44"/>
        <v>1</v>
      </c>
      <c r="AL53" s="503">
        <f>Neprofi!BC45</f>
        <v>1</v>
      </c>
      <c r="AM53" s="463">
        <f t="shared" si="45"/>
        <v>1</v>
      </c>
      <c r="AN53" s="487">
        <f t="shared" si="50"/>
        <v>4</v>
      </c>
      <c r="AO53" s="504">
        <f t="shared" si="51"/>
        <v>1.5</v>
      </c>
      <c r="AP53" s="495">
        <f>Neprofi!AS45+Neprofi!AT45</f>
        <v>0</v>
      </c>
      <c r="AQ53" s="497">
        <f t="shared" si="46"/>
        <v>0</v>
      </c>
      <c r="AR53" s="619">
        <f>IF('[1]Neprofi'!E47&gt;0,1,0)</f>
        <v>0</v>
      </c>
      <c r="AS53" s="619">
        <f>IF('[1]Neprofi'!CG47&gt;0,1,0)</f>
        <v>1</v>
      </c>
    </row>
    <row r="54" spans="1:45" ht="12.75">
      <c r="A54" s="450" t="str">
        <f>CONCATENATE(Analyza!A50)</f>
        <v>39</v>
      </c>
      <c r="B54" s="484" t="str">
        <f>CONCATENATE(Analyza!B50)</f>
        <v>Velká Štáhle</v>
      </c>
      <c r="C54" s="485">
        <f>Analyza!C50</f>
        <v>338</v>
      </c>
      <c r="D54" s="486">
        <f>Analyza!D50</f>
        <v>1</v>
      </c>
      <c r="E54" s="487">
        <f t="shared" si="26"/>
        <v>4</v>
      </c>
      <c r="F54" s="488">
        <f t="shared" si="47"/>
        <v>2.4</v>
      </c>
      <c r="G54" s="489">
        <f>Neprofi!AZ46</f>
        <v>2</v>
      </c>
      <c r="H54" s="490">
        <f t="shared" si="27"/>
        <v>0</v>
      </c>
      <c r="I54" s="505">
        <f t="shared" si="28"/>
        <v>676</v>
      </c>
      <c r="J54" s="459">
        <f t="shared" si="29"/>
        <v>47</v>
      </c>
      <c r="K54" s="460">
        <f>IF(J54=0,"",J54*'[1]SUM'!$C$2)</f>
        <v>12267</v>
      </c>
      <c r="L54" s="506">
        <f>'[1]Neprofi'!FC48</f>
        <v>12409</v>
      </c>
      <c r="M54" s="462">
        <f t="shared" si="30"/>
        <v>36.71301775147929</v>
      </c>
      <c r="N54" s="463">
        <f t="shared" si="31"/>
        <v>1</v>
      </c>
      <c r="O54" s="492">
        <f t="shared" si="32"/>
        <v>1014</v>
      </c>
      <c r="P54" s="507">
        <f>Neprofi!D46</f>
        <v>2885</v>
      </c>
      <c r="Q54" s="494">
        <f t="shared" si="33"/>
        <v>0</v>
      </c>
      <c r="R54" s="508">
        <f>'[1]Neprofi'!U48</f>
        <v>2885</v>
      </c>
      <c r="S54" s="468">
        <f t="shared" si="34"/>
        <v>100</v>
      </c>
      <c r="T54" s="463">
        <f t="shared" si="35"/>
        <v>1</v>
      </c>
      <c r="U54" s="509">
        <f>Neprofi!G46</f>
        <v>62</v>
      </c>
      <c r="V54" s="470">
        <f t="shared" si="36"/>
        <v>2.149046793760832</v>
      </c>
      <c r="W54" s="471">
        <f t="shared" si="37"/>
        <v>2.149046793760832</v>
      </c>
      <c r="X54" s="497">
        <f t="shared" si="38"/>
        <v>1</v>
      </c>
      <c r="Y54" s="496">
        <f>'[1]Neprofi'!CC48</f>
        <v>30</v>
      </c>
      <c r="Z54" s="498">
        <f>IF(Neprofi!AY46="",0,Neprofi!AY46)</f>
        <v>88.76</v>
      </c>
      <c r="AA54" s="497" t="str">
        <f t="shared" si="39"/>
        <v>nehodnotit</v>
      </c>
      <c r="AB54" s="499">
        <f t="shared" si="40"/>
        <v>4</v>
      </c>
      <c r="AC54" s="500">
        <f t="shared" si="48"/>
        <v>5</v>
      </c>
      <c r="AD54" s="501">
        <f>'[1]Neprofi'!CD48</f>
        <v>5</v>
      </c>
      <c r="AE54" s="502">
        <f t="shared" si="41"/>
        <v>1</v>
      </c>
      <c r="AF54" s="487">
        <f t="shared" si="42"/>
        <v>1</v>
      </c>
      <c r="AG54" s="500">
        <f t="shared" si="49"/>
        <v>1</v>
      </c>
      <c r="AH54" s="495">
        <f>'[1]Neprofi'!CF48</f>
        <v>0</v>
      </c>
      <c r="AI54" s="497">
        <f t="shared" si="43"/>
        <v>0</v>
      </c>
      <c r="AJ54" s="496">
        <f>Neprofi!BA46</f>
        <v>1</v>
      </c>
      <c r="AK54" s="497">
        <f t="shared" si="44"/>
        <v>1</v>
      </c>
      <c r="AL54" s="503">
        <f>Neprofi!BC46</f>
        <v>1</v>
      </c>
      <c r="AM54" s="463">
        <f t="shared" si="45"/>
        <v>1</v>
      </c>
      <c r="AN54" s="487">
        <f t="shared" si="50"/>
        <v>4</v>
      </c>
      <c r="AO54" s="504">
        <f t="shared" si="51"/>
        <v>1.5</v>
      </c>
      <c r="AP54" s="495">
        <f>Neprofi!AS46+Neprofi!AT46</f>
        <v>0</v>
      </c>
      <c r="AQ54" s="497">
        <f t="shared" si="46"/>
        <v>0</v>
      </c>
      <c r="AR54" s="619">
        <f>IF('[1]Neprofi'!E48&gt;0,1,0)</f>
        <v>0</v>
      </c>
      <c r="AS54" s="619">
        <f>IF('[1]Neprofi'!CG48&gt;0,1,0)</f>
        <v>0</v>
      </c>
    </row>
    <row r="55" spans="1:45" ht="12.75">
      <c r="A55" s="450" t="str">
        <f>CONCATENATE(Analyza!A51)</f>
        <v>40</v>
      </c>
      <c r="B55" s="484" t="str">
        <f>CONCATENATE(Analyza!B51)</f>
        <v>Vysoká</v>
      </c>
      <c r="C55" s="485">
        <f>Analyza!C51</f>
        <v>315</v>
      </c>
      <c r="D55" s="486">
        <f>Analyza!D51</f>
        <v>1</v>
      </c>
      <c r="E55" s="487">
        <f t="shared" si="26"/>
        <v>4</v>
      </c>
      <c r="F55" s="488">
        <f t="shared" si="47"/>
        <v>2.4</v>
      </c>
      <c r="G55" s="489">
        <f>Neprofi!AZ47</f>
        <v>2</v>
      </c>
      <c r="H55" s="490">
        <f t="shared" si="27"/>
        <v>0</v>
      </c>
      <c r="I55" s="505">
        <f t="shared" si="28"/>
        <v>630</v>
      </c>
      <c r="J55" s="459">
        <f t="shared" si="29"/>
        <v>44</v>
      </c>
      <c r="K55" s="460">
        <f>IF(J55=0,"",J55*'[1]SUM'!$C$2)</f>
        <v>11484</v>
      </c>
      <c r="L55" s="506">
        <f>'[1]Neprofi'!FC49</f>
        <v>0</v>
      </c>
      <c r="M55" s="462">
        <f t="shared" si="30"/>
        <v>0</v>
      </c>
      <c r="N55" s="463">
        <f t="shared" si="31"/>
        <v>0</v>
      </c>
      <c r="O55" s="492">
        <f t="shared" si="32"/>
        <v>945</v>
      </c>
      <c r="P55" s="507">
        <f>Neprofi!D47</f>
        <v>1891</v>
      </c>
      <c r="Q55" s="494">
        <f t="shared" si="33"/>
        <v>0</v>
      </c>
      <c r="R55" s="508">
        <f>'[1]Neprofi'!U49</f>
        <v>1891</v>
      </c>
      <c r="S55" s="468">
        <f t="shared" si="34"/>
        <v>100</v>
      </c>
      <c r="T55" s="463">
        <f t="shared" si="35"/>
        <v>1</v>
      </c>
      <c r="U55" s="509">
        <f>Neprofi!G47</f>
        <v>45</v>
      </c>
      <c r="V55" s="470">
        <f t="shared" si="36"/>
        <v>2.379693283976732</v>
      </c>
      <c r="W55" s="471">
        <f t="shared" si="37"/>
        <v>2.379693283976732</v>
      </c>
      <c r="X55" s="497">
        <f t="shared" si="38"/>
        <v>1</v>
      </c>
      <c r="Y55" s="496">
        <f>'[1]Neprofi'!CC49</f>
        <v>75</v>
      </c>
      <c r="Z55" s="498">
        <f>IF(Neprofi!AY47="",0,Neprofi!AY47)</f>
        <v>238.1</v>
      </c>
      <c r="AA55" s="497" t="str">
        <f t="shared" si="39"/>
        <v>nehodnotit</v>
      </c>
      <c r="AB55" s="499">
        <f t="shared" si="40"/>
        <v>4</v>
      </c>
      <c r="AC55" s="500">
        <f t="shared" si="48"/>
        <v>5</v>
      </c>
      <c r="AD55" s="501">
        <f>'[1]Neprofi'!CD49</f>
        <v>10</v>
      </c>
      <c r="AE55" s="502">
        <f t="shared" si="41"/>
        <v>1</v>
      </c>
      <c r="AF55" s="487">
        <f t="shared" si="42"/>
        <v>1</v>
      </c>
      <c r="AG55" s="500">
        <f t="shared" si="49"/>
        <v>1</v>
      </c>
      <c r="AH55" s="495">
        <f>'[1]Neprofi'!CF49</f>
        <v>0</v>
      </c>
      <c r="AI55" s="497">
        <f t="shared" si="43"/>
        <v>0</v>
      </c>
      <c r="AJ55" s="496">
        <f>Neprofi!BA47</f>
        <v>1</v>
      </c>
      <c r="AK55" s="497">
        <f t="shared" si="44"/>
        <v>1</v>
      </c>
      <c r="AL55" s="503">
        <f>Neprofi!BC47</f>
        <v>1</v>
      </c>
      <c r="AM55" s="463">
        <f t="shared" si="45"/>
        <v>1</v>
      </c>
      <c r="AN55" s="487">
        <f t="shared" si="50"/>
        <v>4</v>
      </c>
      <c r="AO55" s="504">
        <f t="shared" si="51"/>
        <v>1.5</v>
      </c>
      <c r="AP55" s="495">
        <f>Neprofi!AS47+Neprofi!AT47</f>
        <v>0</v>
      </c>
      <c r="AQ55" s="497">
        <f t="shared" si="46"/>
        <v>0</v>
      </c>
      <c r="AR55" s="619">
        <f>IF('[1]Neprofi'!E49&gt;0,1,0)</f>
        <v>1</v>
      </c>
      <c r="AS55" s="619">
        <f>IF('[1]Neprofi'!CG49&gt;0,1,0)</f>
        <v>0</v>
      </c>
    </row>
    <row r="56" spans="1:45" ht="12.75">
      <c r="A56" s="450" t="str">
        <f>CONCATENATE(Analyza!A52)</f>
        <v>41</v>
      </c>
      <c r="B56" s="484" t="str">
        <f>CONCATENATE(Analyza!B52)</f>
        <v>Zátor</v>
      </c>
      <c r="C56" s="485">
        <f>Analyza!C52</f>
        <v>1207</v>
      </c>
      <c r="D56" s="486">
        <f>Analyza!D52</f>
        <v>3</v>
      </c>
      <c r="E56" s="487">
        <f t="shared" si="26"/>
        <v>15</v>
      </c>
      <c r="F56" s="488">
        <f t="shared" si="47"/>
        <v>10.5</v>
      </c>
      <c r="G56" s="489">
        <f>Neprofi!AZ48</f>
        <v>6</v>
      </c>
      <c r="H56" s="490">
        <f t="shared" si="27"/>
        <v>0</v>
      </c>
      <c r="I56" s="505">
        <f t="shared" si="28"/>
        <v>2414</v>
      </c>
      <c r="J56" s="459">
        <f t="shared" si="29"/>
        <v>169</v>
      </c>
      <c r="K56" s="460">
        <f>IF(J56=0,"",J56*'[1]SUM'!$C$2)</f>
        <v>44109</v>
      </c>
      <c r="L56" s="506">
        <f>'[1]Neprofi'!FC50</f>
        <v>25000</v>
      </c>
      <c r="M56" s="462">
        <f t="shared" si="30"/>
        <v>20.712510356255176</v>
      </c>
      <c r="N56" s="463">
        <f t="shared" si="31"/>
        <v>0</v>
      </c>
      <c r="O56" s="492">
        <f t="shared" si="32"/>
        <v>3621</v>
      </c>
      <c r="P56" s="507">
        <f>Neprofi!D48</f>
        <v>4131</v>
      </c>
      <c r="Q56" s="494">
        <f t="shared" si="33"/>
        <v>0</v>
      </c>
      <c r="R56" s="508">
        <f>'[1]Neprofi'!U50</f>
        <v>4131</v>
      </c>
      <c r="S56" s="468">
        <f t="shared" si="34"/>
        <v>100</v>
      </c>
      <c r="T56" s="463">
        <f t="shared" si="35"/>
        <v>1</v>
      </c>
      <c r="U56" s="509">
        <f>Neprofi!G48</f>
        <v>113</v>
      </c>
      <c r="V56" s="470">
        <f t="shared" si="36"/>
        <v>2.7354151537158073</v>
      </c>
      <c r="W56" s="471">
        <f t="shared" si="37"/>
        <v>2.7354151537158073</v>
      </c>
      <c r="X56" s="497">
        <f t="shared" si="38"/>
        <v>0</v>
      </c>
      <c r="Y56" s="496">
        <f>'[1]Neprofi'!CC50</f>
        <v>36</v>
      </c>
      <c r="Z56" s="498">
        <f>IF(Neprofi!AY48="",0,Neprofi!AY48)</f>
        <v>29.83</v>
      </c>
      <c r="AA56" s="497">
        <f t="shared" si="39"/>
        <v>0</v>
      </c>
      <c r="AB56" s="499">
        <f t="shared" si="40"/>
        <v>9</v>
      </c>
      <c r="AC56" s="500">
        <f t="shared" si="48"/>
        <v>10</v>
      </c>
      <c r="AD56" s="501">
        <f>'[1]Neprofi'!CD50</f>
        <v>4</v>
      </c>
      <c r="AE56" s="502">
        <f t="shared" si="41"/>
        <v>0</v>
      </c>
      <c r="AF56" s="487">
        <f t="shared" si="42"/>
        <v>2</v>
      </c>
      <c r="AG56" s="500">
        <f t="shared" si="49"/>
        <v>2</v>
      </c>
      <c r="AH56" s="495">
        <f>'[1]Neprofi'!CF50</f>
        <v>2</v>
      </c>
      <c r="AI56" s="497">
        <f t="shared" si="43"/>
        <v>1</v>
      </c>
      <c r="AJ56" s="496">
        <f>Neprofi!BA48</f>
        <v>1</v>
      </c>
      <c r="AK56" s="497">
        <f t="shared" si="44"/>
        <v>1</v>
      </c>
      <c r="AL56" s="503">
        <f>Neprofi!BC48</f>
        <v>1</v>
      </c>
      <c r="AM56" s="463">
        <f t="shared" si="45"/>
        <v>1</v>
      </c>
      <c r="AN56" s="487">
        <f t="shared" si="50"/>
        <v>20</v>
      </c>
      <c r="AO56" s="504">
        <f t="shared" si="51"/>
        <v>18</v>
      </c>
      <c r="AP56" s="495">
        <f>Neprofi!AS48+Neprofi!AT48</f>
        <v>0</v>
      </c>
      <c r="AQ56" s="497">
        <f t="shared" si="46"/>
        <v>0</v>
      </c>
      <c r="AR56" s="619">
        <f>IF('[1]Neprofi'!E50&gt;0,1,0)</f>
        <v>0</v>
      </c>
      <c r="AS56" s="619">
        <f>IF('[1]Neprofi'!CG50&gt;0,1,0)</f>
        <v>1</v>
      </c>
    </row>
    <row r="57" spans="1:45" ht="12.75">
      <c r="A57" s="450" t="str">
        <f>CONCATENATE(Analyza!A53)</f>
        <v>42</v>
      </c>
      <c r="B57" s="484">
        <f>CONCATENATE(Analyza!B53)</f>
      </c>
      <c r="C57" s="485">
        <f>Analyza!C53</f>
        <v>0</v>
      </c>
      <c r="D57" s="486">
        <f>Analyza!D53</f>
        <v>0</v>
      </c>
      <c r="E57" s="487">
        <f t="shared" si="26"/>
        <v>0</v>
      </c>
      <c r="F57" s="488">
        <f t="shared" si="47"/>
        <v>0</v>
      </c>
      <c r="G57" s="489">
        <f>Neprofi!AZ49</f>
        <v>0</v>
      </c>
      <c r="H57" s="490">
        <f t="shared" si="27"/>
      </c>
      <c r="I57" s="505">
        <f t="shared" si="28"/>
        <v>0</v>
      </c>
      <c r="J57" s="459">
        <f t="shared" si="29"/>
        <v>0</v>
      </c>
      <c r="K57" s="460">
        <f>IF(J57=0,"",J57*'[1]SUM'!$C$2)</f>
      </c>
      <c r="L57" s="506">
        <f>'[1]Neprofi'!FC51</f>
        <v>0</v>
      </c>
      <c r="M57" s="462">
        <f t="shared" si="30"/>
        <v>0</v>
      </c>
      <c r="N57" s="463">
        <f t="shared" si="31"/>
      </c>
      <c r="O57" s="492">
        <f t="shared" si="32"/>
        <v>0</v>
      </c>
      <c r="P57" s="507">
        <f>Neprofi!D49</f>
        <v>0</v>
      </c>
      <c r="Q57" s="494">
        <f t="shared" si="33"/>
        <v>0</v>
      </c>
      <c r="R57" s="508">
        <f>'[1]Neprofi'!U51</f>
        <v>0</v>
      </c>
      <c r="S57" s="468">
        <f t="shared" si="34"/>
        <v>0</v>
      </c>
      <c r="T57" s="463">
        <f t="shared" si="35"/>
      </c>
      <c r="U57" s="509">
        <f>Neprofi!G49</f>
        <v>0</v>
      </c>
      <c r="V57" s="470">
        <f t="shared" si="36"/>
        <v>0</v>
      </c>
      <c r="W57" s="471">
        <f t="shared" si="37"/>
        <v>0</v>
      </c>
      <c r="X57" s="497">
        <f t="shared" si="38"/>
      </c>
      <c r="Y57" s="496">
        <f>'[1]Neprofi'!CC51</f>
        <v>0</v>
      </c>
      <c r="Z57" s="498">
        <f>IF(Neprofi!AY49="",0,Neprofi!AY49)</f>
        <v>0</v>
      </c>
      <c r="AA57" s="497">
        <f t="shared" si="39"/>
      </c>
      <c r="AB57" s="499">
        <f t="shared" si="40"/>
        <v>0</v>
      </c>
      <c r="AC57" s="500">
        <f t="shared" si="48"/>
        <v>0</v>
      </c>
      <c r="AD57" s="501">
        <f>'[1]Neprofi'!CD51</f>
        <v>0</v>
      </c>
      <c r="AE57" s="502">
        <f t="shared" si="41"/>
      </c>
      <c r="AF57" s="487">
        <f t="shared" si="42"/>
        <v>0</v>
      </c>
      <c r="AG57" s="500">
        <f t="shared" si="49"/>
        <v>0</v>
      </c>
      <c r="AH57" s="495">
        <f>'[1]Neprofi'!CF51</f>
        <v>0</v>
      </c>
      <c r="AI57" s="497">
        <f t="shared" si="43"/>
      </c>
      <c r="AJ57" s="496">
        <f>Neprofi!BA49</f>
        <v>0</v>
      </c>
      <c r="AK57" s="497">
        <f t="shared" si="44"/>
      </c>
      <c r="AL57" s="503">
        <f>Neprofi!BC49</f>
        <v>0</v>
      </c>
      <c r="AM57" s="463">
        <f t="shared" si="45"/>
      </c>
      <c r="AN57" s="487">
        <f t="shared" si="50"/>
        <v>0</v>
      </c>
      <c r="AO57" s="504">
        <f t="shared" si="51"/>
        <v>0</v>
      </c>
      <c r="AP57" s="495">
        <f>Neprofi!AS49+Neprofi!AT49</f>
        <v>0</v>
      </c>
      <c r="AQ57" s="497">
        <f t="shared" si="46"/>
      </c>
      <c r="AR57" s="619">
        <f>IF('[1]Neprofi'!E51&gt;0,1,0)</f>
        <v>0</v>
      </c>
      <c r="AS57" s="619">
        <f>IF('[1]Neprofi'!CG51&gt;0,1,0)</f>
        <v>0</v>
      </c>
    </row>
    <row r="58" spans="1:45" ht="12.75">
      <c r="A58" s="450" t="str">
        <f>CONCATENATE(Analyza!A54)</f>
        <v>43</v>
      </c>
      <c r="B58" s="484">
        <f>CONCATENATE(Analyza!B54)</f>
      </c>
      <c r="C58" s="485">
        <f>Analyza!C54</f>
        <v>0</v>
      </c>
      <c r="D58" s="486">
        <f>Analyza!D54</f>
        <v>0</v>
      </c>
      <c r="E58" s="487">
        <f t="shared" si="26"/>
        <v>0</v>
      </c>
      <c r="F58" s="488">
        <f t="shared" si="47"/>
        <v>0</v>
      </c>
      <c r="G58" s="489">
        <f>Neprofi!AZ50</f>
        <v>0</v>
      </c>
      <c r="H58" s="490">
        <f t="shared" si="27"/>
      </c>
      <c r="I58" s="505">
        <f t="shared" si="28"/>
        <v>0</v>
      </c>
      <c r="J58" s="459">
        <f t="shared" si="29"/>
        <v>0</v>
      </c>
      <c r="K58" s="460">
        <f>IF(J58=0,"",J58*'[1]SUM'!$C$2)</f>
      </c>
      <c r="L58" s="506">
        <f>'[1]Neprofi'!FC52</f>
        <v>0</v>
      </c>
      <c r="M58" s="462">
        <f t="shared" si="30"/>
        <v>0</v>
      </c>
      <c r="N58" s="463">
        <f t="shared" si="31"/>
      </c>
      <c r="O58" s="492">
        <f t="shared" si="32"/>
        <v>0</v>
      </c>
      <c r="P58" s="507">
        <f>Neprofi!D50</f>
        <v>0</v>
      </c>
      <c r="Q58" s="494">
        <f t="shared" si="33"/>
        <v>0</v>
      </c>
      <c r="R58" s="508">
        <f>'[1]Neprofi'!U52</f>
        <v>0</v>
      </c>
      <c r="S58" s="468">
        <f t="shared" si="34"/>
        <v>0</v>
      </c>
      <c r="T58" s="463">
        <f t="shared" si="35"/>
      </c>
      <c r="U58" s="509">
        <f>Neprofi!G50</f>
        <v>0</v>
      </c>
      <c r="V58" s="470">
        <f t="shared" si="36"/>
        <v>0</v>
      </c>
      <c r="W58" s="471">
        <f t="shared" si="37"/>
        <v>0</v>
      </c>
      <c r="X58" s="497">
        <f t="shared" si="38"/>
      </c>
      <c r="Y58" s="496">
        <f>'[1]Neprofi'!CC52</f>
        <v>0</v>
      </c>
      <c r="Z58" s="498">
        <f>IF(Neprofi!AY50="",0,Neprofi!AY50)</f>
        <v>0</v>
      </c>
      <c r="AA58" s="497">
        <f t="shared" si="39"/>
      </c>
      <c r="AB58" s="499">
        <f t="shared" si="40"/>
        <v>0</v>
      </c>
      <c r="AC58" s="500">
        <f t="shared" si="48"/>
        <v>0</v>
      </c>
      <c r="AD58" s="501">
        <f>'[1]Neprofi'!CD52</f>
        <v>0</v>
      </c>
      <c r="AE58" s="502">
        <f t="shared" si="41"/>
      </c>
      <c r="AF58" s="487">
        <f t="shared" si="42"/>
        <v>0</v>
      </c>
      <c r="AG58" s="500">
        <f t="shared" si="49"/>
        <v>0</v>
      </c>
      <c r="AH58" s="495">
        <f>'[1]Neprofi'!CF52</f>
        <v>0</v>
      </c>
      <c r="AI58" s="497">
        <f t="shared" si="43"/>
      </c>
      <c r="AJ58" s="496">
        <f>Neprofi!BA50</f>
        <v>0</v>
      </c>
      <c r="AK58" s="497">
        <f t="shared" si="44"/>
      </c>
      <c r="AL58" s="503">
        <f>Neprofi!BC50</f>
        <v>0</v>
      </c>
      <c r="AM58" s="463">
        <f t="shared" si="45"/>
      </c>
      <c r="AN58" s="487">
        <f t="shared" si="50"/>
        <v>0</v>
      </c>
      <c r="AO58" s="504">
        <f t="shared" si="51"/>
        <v>0</v>
      </c>
      <c r="AP58" s="495">
        <f>Neprofi!AS50+Neprofi!AT50</f>
        <v>0</v>
      </c>
      <c r="AQ58" s="497">
        <f t="shared" si="46"/>
      </c>
      <c r="AR58" s="619">
        <f>IF('[1]Neprofi'!E52&gt;0,1,0)</f>
        <v>0</v>
      </c>
      <c r="AS58" s="619">
        <f>IF('[1]Neprofi'!CG52&gt;0,1,0)</f>
        <v>0</v>
      </c>
    </row>
    <row r="59" spans="1:45" ht="12.75">
      <c r="A59" s="450" t="str">
        <f>CONCATENATE(Analyza!A55)</f>
        <v>44</v>
      </c>
      <c r="B59" s="484">
        <f>CONCATENATE(Analyza!B55)</f>
      </c>
      <c r="C59" s="485">
        <f>Analyza!C55</f>
        <v>0</v>
      </c>
      <c r="D59" s="486">
        <f>Analyza!D55</f>
        <v>0</v>
      </c>
      <c r="E59" s="487">
        <f t="shared" si="26"/>
        <v>0</v>
      </c>
      <c r="F59" s="488">
        <f t="shared" si="47"/>
        <v>0</v>
      </c>
      <c r="G59" s="489">
        <f>Neprofi!AZ51</f>
        <v>0</v>
      </c>
      <c r="H59" s="490">
        <f t="shared" si="27"/>
      </c>
      <c r="I59" s="505">
        <f t="shared" si="28"/>
        <v>0</v>
      </c>
      <c r="J59" s="459">
        <f t="shared" si="29"/>
        <v>0</v>
      </c>
      <c r="K59" s="460">
        <f>IF(J59=0,"",J59*'[1]SUM'!$C$2)</f>
      </c>
      <c r="L59" s="506">
        <f>'[1]Neprofi'!FC53</f>
        <v>0</v>
      </c>
      <c r="M59" s="462">
        <f t="shared" si="30"/>
        <v>0</v>
      </c>
      <c r="N59" s="463">
        <f t="shared" si="31"/>
      </c>
      <c r="O59" s="492">
        <f t="shared" si="32"/>
        <v>0</v>
      </c>
      <c r="P59" s="507">
        <f>Neprofi!D51</f>
        <v>0</v>
      </c>
      <c r="Q59" s="494">
        <f t="shared" si="33"/>
        <v>0</v>
      </c>
      <c r="R59" s="508">
        <f>'[1]Neprofi'!U53</f>
        <v>0</v>
      </c>
      <c r="S59" s="468">
        <f t="shared" si="34"/>
        <v>0</v>
      </c>
      <c r="T59" s="463">
        <f t="shared" si="35"/>
      </c>
      <c r="U59" s="509">
        <f>Neprofi!G51</f>
        <v>0</v>
      </c>
      <c r="V59" s="470">
        <f t="shared" si="36"/>
        <v>0</v>
      </c>
      <c r="W59" s="471">
        <f t="shared" si="37"/>
        <v>0</v>
      </c>
      <c r="X59" s="497">
        <f t="shared" si="38"/>
      </c>
      <c r="Y59" s="496">
        <f>'[1]Neprofi'!CC53</f>
        <v>0</v>
      </c>
      <c r="Z59" s="498">
        <f>IF(Neprofi!AY51="",0,Neprofi!AY51)</f>
        <v>0</v>
      </c>
      <c r="AA59" s="497">
        <f t="shared" si="39"/>
      </c>
      <c r="AB59" s="499">
        <f t="shared" si="40"/>
        <v>0</v>
      </c>
      <c r="AC59" s="500">
        <f t="shared" si="48"/>
        <v>0</v>
      </c>
      <c r="AD59" s="501">
        <f>'[1]Neprofi'!CD53</f>
        <v>0</v>
      </c>
      <c r="AE59" s="502">
        <f t="shared" si="41"/>
      </c>
      <c r="AF59" s="487">
        <f t="shared" si="42"/>
        <v>0</v>
      </c>
      <c r="AG59" s="500">
        <f t="shared" si="49"/>
        <v>0</v>
      </c>
      <c r="AH59" s="495">
        <f>'[1]Neprofi'!CF53</f>
        <v>0</v>
      </c>
      <c r="AI59" s="497">
        <f t="shared" si="43"/>
      </c>
      <c r="AJ59" s="496">
        <f>Neprofi!BA51</f>
        <v>0</v>
      </c>
      <c r="AK59" s="497">
        <f t="shared" si="44"/>
      </c>
      <c r="AL59" s="503">
        <f>Neprofi!BC51</f>
        <v>0</v>
      </c>
      <c r="AM59" s="463">
        <f t="shared" si="45"/>
      </c>
      <c r="AN59" s="487">
        <f t="shared" si="50"/>
        <v>0</v>
      </c>
      <c r="AO59" s="504">
        <f t="shared" si="51"/>
        <v>0</v>
      </c>
      <c r="AP59" s="495">
        <f>Neprofi!AS51+Neprofi!AT51</f>
        <v>0</v>
      </c>
      <c r="AQ59" s="497">
        <f t="shared" si="46"/>
      </c>
      <c r="AR59" s="619">
        <f>IF('[1]Neprofi'!E53&gt;0,1,0)</f>
        <v>0</v>
      </c>
      <c r="AS59" s="619">
        <f>IF('[1]Neprofi'!CG53&gt;0,1,0)</f>
        <v>0</v>
      </c>
    </row>
    <row r="60" spans="1:45" ht="12.75">
      <c r="A60" s="450" t="str">
        <f>CONCATENATE(Analyza!A56)</f>
        <v>45</v>
      </c>
      <c r="B60" s="484">
        <f>CONCATENATE(Analyza!B56)</f>
      </c>
      <c r="C60" s="485">
        <f>Analyza!C56</f>
        <v>0</v>
      </c>
      <c r="D60" s="486">
        <f>Analyza!D56</f>
        <v>0</v>
      </c>
      <c r="E60" s="487">
        <f t="shared" si="26"/>
        <v>0</v>
      </c>
      <c r="F60" s="488">
        <f t="shared" si="47"/>
        <v>0</v>
      </c>
      <c r="G60" s="489">
        <f>Neprofi!AZ52</f>
        <v>0</v>
      </c>
      <c r="H60" s="490">
        <f t="shared" si="27"/>
      </c>
      <c r="I60" s="505">
        <f t="shared" si="28"/>
        <v>0</v>
      </c>
      <c r="J60" s="459">
        <f t="shared" si="29"/>
        <v>0</v>
      </c>
      <c r="K60" s="460">
        <f>IF(J60=0,"",J60*'[1]SUM'!$C$2)</f>
      </c>
      <c r="L60" s="506">
        <f>'[1]Neprofi'!FC54</f>
        <v>0</v>
      </c>
      <c r="M60" s="462">
        <f t="shared" si="30"/>
        <v>0</v>
      </c>
      <c r="N60" s="463">
        <f t="shared" si="31"/>
      </c>
      <c r="O60" s="492">
        <f t="shared" si="32"/>
        <v>0</v>
      </c>
      <c r="P60" s="507">
        <f>Neprofi!D52</f>
        <v>0</v>
      </c>
      <c r="Q60" s="494">
        <f t="shared" si="33"/>
        <v>0</v>
      </c>
      <c r="R60" s="508">
        <f>'[1]Neprofi'!U54</f>
        <v>0</v>
      </c>
      <c r="S60" s="468">
        <f t="shared" si="34"/>
        <v>0</v>
      </c>
      <c r="T60" s="463">
        <f t="shared" si="35"/>
      </c>
      <c r="U60" s="509">
        <f>Neprofi!G52</f>
        <v>0</v>
      </c>
      <c r="V60" s="470">
        <f t="shared" si="36"/>
        <v>0</v>
      </c>
      <c r="W60" s="471">
        <f t="shared" si="37"/>
        <v>0</v>
      </c>
      <c r="X60" s="497">
        <f t="shared" si="38"/>
      </c>
      <c r="Y60" s="496">
        <f>'[1]Neprofi'!CC54</f>
        <v>0</v>
      </c>
      <c r="Z60" s="498">
        <f>IF(Neprofi!AY52="",0,Neprofi!AY52)</f>
        <v>0</v>
      </c>
      <c r="AA60" s="497">
        <f t="shared" si="39"/>
      </c>
      <c r="AB60" s="499">
        <f t="shared" si="40"/>
        <v>0</v>
      </c>
      <c r="AC60" s="500">
        <f t="shared" si="48"/>
        <v>0</v>
      </c>
      <c r="AD60" s="501">
        <f>'[1]Neprofi'!CD54</f>
        <v>0</v>
      </c>
      <c r="AE60" s="502">
        <f t="shared" si="41"/>
      </c>
      <c r="AF60" s="487">
        <f t="shared" si="42"/>
        <v>0</v>
      </c>
      <c r="AG60" s="500">
        <f t="shared" si="49"/>
        <v>0</v>
      </c>
      <c r="AH60" s="495">
        <f>'[1]Neprofi'!CF54</f>
        <v>0</v>
      </c>
      <c r="AI60" s="497">
        <f t="shared" si="43"/>
      </c>
      <c r="AJ60" s="496">
        <f>Neprofi!BA52</f>
        <v>0</v>
      </c>
      <c r="AK60" s="497">
        <f t="shared" si="44"/>
      </c>
      <c r="AL60" s="503">
        <f>Neprofi!BC52</f>
        <v>0</v>
      </c>
      <c r="AM60" s="463">
        <f t="shared" si="45"/>
      </c>
      <c r="AN60" s="487">
        <f t="shared" si="50"/>
        <v>0</v>
      </c>
      <c r="AO60" s="504">
        <f t="shared" si="51"/>
        <v>0</v>
      </c>
      <c r="AP60" s="495">
        <f>Neprofi!AS52+Neprofi!AT52</f>
        <v>0</v>
      </c>
      <c r="AQ60" s="497">
        <f t="shared" si="46"/>
      </c>
      <c r="AR60" s="619">
        <f>IF('[1]Neprofi'!E54&gt;0,1,0)</f>
        <v>0</v>
      </c>
      <c r="AS60" s="619">
        <f>IF('[1]Neprofi'!CG54&gt;0,1,0)</f>
        <v>0</v>
      </c>
    </row>
    <row r="61" spans="1:45" ht="12.75">
      <c r="A61" s="450" t="str">
        <f>CONCATENATE(Analyza!A57)</f>
        <v>46</v>
      </c>
      <c r="B61" s="484">
        <f>CONCATENATE(Analyza!B57)</f>
      </c>
      <c r="C61" s="485">
        <f>Analyza!C57</f>
        <v>0</v>
      </c>
      <c r="D61" s="486">
        <f>Analyza!D57</f>
        <v>0</v>
      </c>
      <c r="E61" s="487">
        <f t="shared" si="26"/>
        <v>0</v>
      </c>
      <c r="F61" s="488">
        <f t="shared" si="47"/>
        <v>0</v>
      </c>
      <c r="G61" s="489">
        <f>Neprofi!AZ53</f>
        <v>0</v>
      </c>
      <c r="H61" s="490">
        <f t="shared" si="27"/>
      </c>
      <c r="I61" s="505">
        <f t="shared" si="28"/>
        <v>0</v>
      </c>
      <c r="J61" s="459">
        <f t="shared" si="29"/>
        <v>0</v>
      </c>
      <c r="K61" s="460">
        <f>IF(J61=0,"",J61*'[1]SUM'!$C$2)</f>
      </c>
      <c r="L61" s="506">
        <f>'[1]Neprofi'!FC55</f>
        <v>0</v>
      </c>
      <c r="M61" s="462">
        <f t="shared" si="30"/>
        <v>0</v>
      </c>
      <c r="N61" s="463">
        <f t="shared" si="31"/>
      </c>
      <c r="O61" s="492">
        <f t="shared" si="32"/>
        <v>0</v>
      </c>
      <c r="P61" s="507">
        <f>Neprofi!D53</f>
        <v>0</v>
      </c>
      <c r="Q61" s="494">
        <f t="shared" si="33"/>
        <v>0</v>
      </c>
      <c r="R61" s="508">
        <f>'[1]Neprofi'!U55</f>
        <v>0</v>
      </c>
      <c r="S61" s="468">
        <f t="shared" si="34"/>
        <v>0</v>
      </c>
      <c r="T61" s="463">
        <f t="shared" si="35"/>
      </c>
      <c r="U61" s="509">
        <f>Neprofi!G53</f>
        <v>0</v>
      </c>
      <c r="V61" s="470">
        <f t="shared" si="36"/>
        <v>0</v>
      </c>
      <c r="W61" s="471">
        <f t="shared" si="37"/>
        <v>0</v>
      </c>
      <c r="X61" s="497">
        <f t="shared" si="38"/>
      </c>
      <c r="Y61" s="496">
        <f>'[1]Neprofi'!CC55</f>
        <v>0</v>
      </c>
      <c r="Z61" s="498">
        <f>IF(Neprofi!AY53="",0,Neprofi!AY53)</f>
        <v>0</v>
      </c>
      <c r="AA61" s="497">
        <f t="shared" si="39"/>
      </c>
      <c r="AB61" s="499">
        <f t="shared" si="40"/>
        <v>0</v>
      </c>
      <c r="AC61" s="500">
        <f t="shared" si="48"/>
        <v>0</v>
      </c>
      <c r="AD61" s="501">
        <f>'[1]Neprofi'!CD55</f>
        <v>0</v>
      </c>
      <c r="AE61" s="502">
        <f t="shared" si="41"/>
      </c>
      <c r="AF61" s="487">
        <f t="shared" si="42"/>
        <v>0</v>
      </c>
      <c r="AG61" s="500">
        <f t="shared" si="49"/>
        <v>0</v>
      </c>
      <c r="AH61" s="495">
        <f>'[1]Neprofi'!CF55</f>
        <v>0</v>
      </c>
      <c r="AI61" s="497">
        <f t="shared" si="43"/>
      </c>
      <c r="AJ61" s="496">
        <f>Neprofi!BA53</f>
        <v>0</v>
      </c>
      <c r="AK61" s="497">
        <f t="shared" si="44"/>
      </c>
      <c r="AL61" s="503">
        <f>Neprofi!BC53</f>
        <v>0</v>
      </c>
      <c r="AM61" s="463">
        <f t="shared" si="45"/>
      </c>
      <c r="AN61" s="487">
        <f t="shared" si="50"/>
        <v>0</v>
      </c>
      <c r="AO61" s="504">
        <f t="shared" si="51"/>
        <v>0</v>
      </c>
      <c r="AP61" s="495">
        <f>Neprofi!AS53+Neprofi!AT53</f>
        <v>0</v>
      </c>
      <c r="AQ61" s="497">
        <f t="shared" si="46"/>
      </c>
      <c r="AR61" s="619">
        <f>IF('[1]Neprofi'!E55&gt;0,1,0)</f>
        <v>0</v>
      </c>
      <c r="AS61" s="619">
        <f>IF('[1]Neprofi'!CG55&gt;0,1,0)</f>
        <v>0</v>
      </c>
    </row>
    <row r="62" spans="1:45" ht="12.75">
      <c r="A62" s="450" t="str">
        <f>CONCATENATE(Analyza!A58)</f>
        <v>47</v>
      </c>
      <c r="B62" s="484">
        <f>CONCATENATE(Analyza!B58)</f>
      </c>
      <c r="C62" s="485">
        <f>Analyza!C58</f>
        <v>0</v>
      </c>
      <c r="D62" s="486">
        <f>Analyza!D58</f>
        <v>0</v>
      </c>
      <c r="E62" s="487">
        <f t="shared" si="26"/>
        <v>0</v>
      </c>
      <c r="F62" s="488">
        <f t="shared" si="47"/>
        <v>0</v>
      </c>
      <c r="G62" s="489">
        <f>Neprofi!AZ54</f>
        <v>0</v>
      </c>
      <c r="H62" s="490">
        <f t="shared" si="27"/>
      </c>
      <c r="I62" s="505">
        <f t="shared" si="28"/>
        <v>0</v>
      </c>
      <c r="J62" s="459">
        <f t="shared" si="29"/>
        <v>0</v>
      </c>
      <c r="K62" s="460">
        <f>IF(J62=0,"",J62*'[1]SUM'!$C$2)</f>
      </c>
      <c r="L62" s="506">
        <f>'[1]Neprofi'!FC56</f>
        <v>0</v>
      </c>
      <c r="M62" s="462">
        <f t="shared" si="30"/>
        <v>0</v>
      </c>
      <c r="N62" s="463">
        <f t="shared" si="31"/>
      </c>
      <c r="O62" s="492">
        <f t="shared" si="32"/>
        <v>0</v>
      </c>
      <c r="P62" s="507">
        <f>Neprofi!D54</f>
        <v>0</v>
      </c>
      <c r="Q62" s="494">
        <f t="shared" si="33"/>
        <v>0</v>
      </c>
      <c r="R62" s="508">
        <f>'[1]Neprofi'!U56</f>
        <v>0</v>
      </c>
      <c r="S62" s="468">
        <f t="shared" si="34"/>
        <v>0</v>
      </c>
      <c r="T62" s="463">
        <f t="shared" si="35"/>
      </c>
      <c r="U62" s="509">
        <f>Neprofi!G54</f>
        <v>0</v>
      </c>
      <c r="V62" s="470">
        <f t="shared" si="36"/>
        <v>0</v>
      </c>
      <c r="W62" s="471">
        <f t="shared" si="37"/>
        <v>0</v>
      </c>
      <c r="X62" s="497">
        <f t="shared" si="38"/>
      </c>
      <c r="Y62" s="496">
        <f>'[1]Neprofi'!CC56</f>
        <v>0</v>
      </c>
      <c r="Z62" s="498">
        <f>IF(Neprofi!AY54="",0,Neprofi!AY54)</f>
        <v>0</v>
      </c>
      <c r="AA62" s="497">
        <f t="shared" si="39"/>
      </c>
      <c r="AB62" s="499">
        <f t="shared" si="40"/>
        <v>0</v>
      </c>
      <c r="AC62" s="500">
        <f t="shared" si="48"/>
        <v>0</v>
      </c>
      <c r="AD62" s="501">
        <f>'[1]Neprofi'!CD56</f>
        <v>0</v>
      </c>
      <c r="AE62" s="502">
        <f t="shared" si="41"/>
      </c>
      <c r="AF62" s="487">
        <f t="shared" si="42"/>
        <v>0</v>
      </c>
      <c r="AG62" s="500">
        <f t="shared" si="49"/>
        <v>0</v>
      </c>
      <c r="AH62" s="495">
        <f>'[1]Neprofi'!CF56</f>
        <v>0</v>
      </c>
      <c r="AI62" s="497">
        <f t="shared" si="43"/>
      </c>
      <c r="AJ62" s="496">
        <f>Neprofi!BA54</f>
        <v>0</v>
      </c>
      <c r="AK62" s="497">
        <f t="shared" si="44"/>
      </c>
      <c r="AL62" s="503">
        <f>Neprofi!BC54</f>
        <v>0</v>
      </c>
      <c r="AM62" s="463">
        <f t="shared" si="45"/>
      </c>
      <c r="AN62" s="487">
        <f t="shared" si="50"/>
        <v>0</v>
      </c>
      <c r="AO62" s="504">
        <f t="shared" si="51"/>
        <v>0</v>
      </c>
      <c r="AP62" s="495">
        <f>Neprofi!AS54+Neprofi!AT54</f>
        <v>0</v>
      </c>
      <c r="AQ62" s="497">
        <f t="shared" si="46"/>
      </c>
      <c r="AR62" s="619">
        <f>IF('[1]Neprofi'!E56&gt;0,1,0)</f>
        <v>0</v>
      </c>
      <c r="AS62" s="619">
        <f>IF('[1]Neprofi'!CG56&gt;0,1,0)</f>
        <v>0</v>
      </c>
    </row>
    <row r="63" spans="1:45" ht="12.75">
      <c r="A63" s="450" t="str">
        <f>CONCATENATE(Analyza!A59)</f>
        <v>48</v>
      </c>
      <c r="B63" s="484">
        <f>CONCATENATE(Analyza!B59)</f>
      </c>
      <c r="C63" s="485">
        <f>Analyza!C59</f>
        <v>0</v>
      </c>
      <c r="D63" s="486">
        <f>Analyza!D59</f>
        <v>0</v>
      </c>
      <c r="E63" s="487">
        <f t="shared" si="26"/>
        <v>0</v>
      </c>
      <c r="F63" s="488">
        <f t="shared" si="47"/>
        <v>0</v>
      </c>
      <c r="G63" s="489">
        <f>Neprofi!AZ55</f>
        <v>0</v>
      </c>
      <c r="H63" s="490">
        <f t="shared" si="27"/>
      </c>
      <c r="I63" s="505">
        <f t="shared" si="28"/>
        <v>0</v>
      </c>
      <c r="J63" s="459">
        <f t="shared" si="29"/>
        <v>0</v>
      </c>
      <c r="K63" s="460">
        <f>IF(J63=0,"",J63*'[1]SUM'!$C$2)</f>
      </c>
      <c r="L63" s="506">
        <f>'[1]Neprofi'!FC57</f>
        <v>0</v>
      </c>
      <c r="M63" s="462">
        <f t="shared" si="30"/>
        <v>0</v>
      </c>
      <c r="N63" s="463">
        <f t="shared" si="31"/>
      </c>
      <c r="O63" s="492">
        <f t="shared" si="32"/>
        <v>0</v>
      </c>
      <c r="P63" s="507">
        <f>Neprofi!D55</f>
        <v>0</v>
      </c>
      <c r="Q63" s="494">
        <f t="shared" si="33"/>
        <v>0</v>
      </c>
      <c r="R63" s="508">
        <f>'[1]Neprofi'!U57</f>
        <v>0</v>
      </c>
      <c r="S63" s="468">
        <f t="shared" si="34"/>
        <v>0</v>
      </c>
      <c r="T63" s="463">
        <f t="shared" si="35"/>
      </c>
      <c r="U63" s="509">
        <f>Neprofi!G55</f>
        <v>0</v>
      </c>
      <c r="V63" s="470">
        <f t="shared" si="36"/>
        <v>0</v>
      </c>
      <c r="W63" s="471">
        <f t="shared" si="37"/>
        <v>0</v>
      </c>
      <c r="X63" s="497">
        <f t="shared" si="38"/>
      </c>
      <c r="Y63" s="496">
        <f>'[1]Neprofi'!CC57</f>
        <v>0</v>
      </c>
      <c r="Z63" s="498">
        <f>IF(Neprofi!AY55="",0,Neprofi!AY55)</f>
        <v>0</v>
      </c>
      <c r="AA63" s="497">
        <f t="shared" si="39"/>
      </c>
      <c r="AB63" s="499">
        <f t="shared" si="40"/>
        <v>0</v>
      </c>
      <c r="AC63" s="500">
        <f t="shared" si="48"/>
        <v>0</v>
      </c>
      <c r="AD63" s="501">
        <f>'[1]Neprofi'!CD57</f>
        <v>0</v>
      </c>
      <c r="AE63" s="502">
        <f t="shared" si="41"/>
      </c>
      <c r="AF63" s="487">
        <f t="shared" si="42"/>
        <v>0</v>
      </c>
      <c r="AG63" s="500">
        <f t="shared" si="49"/>
        <v>0</v>
      </c>
      <c r="AH63" s="495">
        <f>'[1]Neprofi'!CF57</f>
        <v>0</v>
      </c>
      <c r="AI63" s="497">
        <f t="shared" si="43"/>
      </c>
      <c r="AJ63" s="496">
        <f>Neprofi!BA55</f>
        <v>0</v>
      </c>
      <c r="AK63" s="497">
        <f t="shared" si="44"/>
      </c>
      <c r="AL63" s="503">
        <f>Neprofi!BC55</f>
        <v>0</v>
      </c>
      <c r="AM63" s="463">
        <f t="shared" si="45"/>
      </c>
      <c r="AN63" s="487">
        <f t="shared" si="50"/>
        <v>0</v>
      </c>
      <c r="AO63" s="504">
        <f t="shared" si="51"/>
        <v>0</v>
      </c>
      <c r="AP63" s="495">
        <f>Neprofi!AS55+Neprofi!AT55</f>
        <v>0</v>
      </c>
      <c r="AQ63" s="497">
        <f t="shared" si="46"/>
      </c>
      <c r="AR63" s="619">
        <f>IF('[1]Neprofi'!E57&gt;0,1,0)</f>
        <v>0</v>
      </c>
      <c r="AS63" s="619">
        <f>IF('[1]Neprofi'!CG57&gt;0,1,0)</f>
        <v>0</v>
      </c>
    </row>
    <row r="64" spans="1:45" ht="12.75">
      <c r="A64" s="450" t="str">
        <f>CONCATENATE(Analyza!A60)</f>
        <v>49</v>
      </c>
      <c r="B64" s="484">
        <f>CONCATENATE(Analyza!B60)</f>
      </c>
      <c r="C64" s="485">
        <f>Analyza!C60</f>
        <v>0</v>
      </c>
      <c r="D64" s="486">
        <f>Analyza!D60</f>
        <v>0</v>
      </c>
      <c r="E64" s="487">
        <f t="shared" si="26"/>
        <v>0</v>
      </c>
      <c r="F64" s="488">
        <f t="shared" si="47"/>
        <v>0</v>
      </c>
      <c r="G64" s="489">
        <f>Neprofi!AZ56</f>
        <v>0</v>
      </c>
      <c r="H64" s="490">
        <f t="shared" si="27"/>
      </c>
      <c r="I64" s="505">
        <f t="shared" si="28"/>
        <v>0</v>
      </c>
      <c r="J64" s="459">
        <f t="shared" si="29"/>
        <v>0</v>
      </c>
      <c r="K64" s="460">
        <f>IF(J64=0,"",J64*'[1]SUM'!$C$2)</f>
      </c>
      <c r="L64" s="506">
        <f>'[1]Neprofi'!FC58</f>
        <v>0</v>
      </c>
      <c r="M64" s="462">
        <f t="shared" si="30"/>
        <v>0</v>
      </c>
      <c r="N64" s="463">
        <f t="shared" si="31"/>
      </c>
      <c r="O64" s="492">
        <f t="shared" si="32"/>
        <v>0</v>
      </c>
      <c r="P64" s="507">
        <f>Neprofi!D56</f>
        <v>0</v>
      </c>
      <c r="Q64" s="494">
        <f t="shared" si="33"/>
        <v>0</v>
      </c>
      <c r="R64" s="508">
        <f>'[1]Neprofi'!U58</f>
        <v>0</v>
      </c>
      <c r="S64" s="468">
        <f t="shared" si="34"/>
        <v>0</v>
      </c>
      <c r="T64" s="463">
        <f t="shared" si="35"/>
      </c>
      <c r="U64" s="509">
        <f>Neprofi!G56</f>
        <v>0</v>
      </c>
      <c r="V64" s="470">
        <f t="shared" si="36"/>
        <v>0</v>
      </c>
      <c r="W64" s="471">
        <f t="shared" si="37"/>
        <v>0</v>
      </c>
      <c r="X64" s="497">
        <f t="shared" si="38"/>
      </c>
      <c r="Y64" s="496">
        <f>'[1]Neprofi'!CC58</f>
        <v>0</v>
      </c>
      <c r="Z64" s="498">
        <f>IF(Neprofi!AY56="",0,Neprofi!AY56)</f>
        <v>0</v>
      </c>
      <c r="AA64" s="497">
        <f t="shared" si="39"/>
      </c>
      <c r="AB64" s="499">
        <f t="shared" si="40"/>
        <v>0</v>
      </c>
      <c r="AC64" s="500">
        <f t="shared" si="48"/>
        <v>0</v>
      </c>
      <c r="AD64" s="501">
        <f>'[1]Neprofi'!CD58</f>
        <v>0</v>
      </c>
      <c r="AE64" s="502">
        <f t="shared" si="41"/>
      </c>
      <c r="AF64" s="487">
        <f t="shared" si="42"/>
        <v>0</v>
      </c>
      <c r="AG64" s="500">
        <f t="shared" si="49"/>
        <v>0</v>
      </c>
      <c r="AH64" s="495">
        <f>'[1]Neprofi'!CF58</f>
        <v>0</v>
      </c>
      <c r="AI64" s="497">
        <f t="shared" si="43"/>
      </c>
      <c r="AJ64" s="496">
        <f>Neprofi!BA56</f>
        <v>0</v>
      </c>
      <c r="AK64" s="497">
        <f t="shared" si="44"/>
      </c>
      <c r="AL64" s="503">
        <f>Neprofi!BC56</f>
        <v>0</v>
      </c>
      <c r="AM64" s="463">
        <f t="shared" si="45"/>
      </c>
      <c r="AN64" s="487">
        <f t="shared" si="50"/>
        <v>0</v>
      </c>
      <c r="AO64" s="504">
        <f t="shared" si="51"/>
        <v>0</v>
      </c>
      <c r="AP64" s="495">
        <f>Neprofi!AS56+Neprofi!AT56</f>
        <v>0</v>
      </c>
      <c r="AQ64" s="497">
        <f t="shared" si="46"/>
      </c>
      <c r="AR64" s="619">
        <f>IF('[1]Neprofi'!E58&gt;0,1,0)</f>
        <v>0</v>
      </c>
      <c r="AS64" s="619">
        <f>IF('[1]Neprofi'!CG58&gt;0,1,0)</f>
        <v>0</v>
      </c>
    </row>
    <row r="65" spans="1:45" ht="12.75">
      <c r="A65" s="450" t="str">
        <f>CONCATENATE(Analyza!A61)</f>
        <v>50</v>
      </c>
      <c r="B65" s="484">
        <f>CONCATENATE(Analyza!B61)</f>
      </c>
      <c r="C65" s="485">
        <f>Analyza!C61</f>
        <v>0</v>
      </c>
      <c r="D65" s="486">
        <f>Analyza!D61</f>
        <v>0</v>
      </c>
      <c r="E65" s="487">
        <f t="shared" si="26"/>
        <v>0</v>
      </c>
      <c r="F65" s="488">
        <f t="shared" si="47"/>
        <v>0</v>
      </c>
      <c r="G65" s="489">
        <f>Neprofi!AZ57</f>
        <v>0</v>
      </c>
      <c r="H65" s="490">
        <f t="shared" si="27"/>
      </c>
      <c r="I65" s="505">
        <f t="shared" si="28"/>
        <v>0</v>
      </c>
      <c r="J65" s="459">
        <f t="shared" si="29"/>
        <v>0</v>
      </c>
      <c r="K65" s="460">
        <f>IF(J65=0,"",J65*'[1]SUM'!$C$2)</f>
      </c>
      <c r="L65" s="506">
        <f>'[1]Neprofi'!FC59</f>
        <v>0</v>
      </c>
      <c r="M65" s="462">
        <f t="shared" si="30"/>
        <v>0</v>
      </c>
      <c r="N65" s="463">
        <f t="shared" si="31"/>
      </c>
      <c r="O65" s="492">
        <f t="shared" si="32"/>
        <v>0</v>
      </c>
      <c r="P65" s="507">
        <f>Neprofi!D57</f>
        <v>0</v>
      </c>
      <c r="Q65" s="494">
        <f t="shared" si="33"/>
        <v>0</v>
      </c>
      <c r="R65" s="508">
        <f>'[1]Neprofi'!U59</f>
        <v>0</v>
      </c>
      <c r="S65" s="468">
        <f t="shared" si="34"/>
        <v>0</v>
      </c>
      <c r="T65" s="463">
        <f t="shared" si="35"/>
      </c>
      <c r="U65" s="509">
        <f>Neprofi!G57</f>
        <v>0</v>
      </c>
      <c r="V65" s="470">
        <f t="shared" si="36"/>
        <v>0</v>
      </c>
      <c r="W65" s="471">
        <f t="shared" si="37"/>
        <v>0</v>
      </c>
      <c r="X65" s="497">
        <f t="shared" si="38"/>
      </c>
      <c r="Y65" s="496">
        <f>'[1]Neprofi'!CC59</f>
        <v>0</v>
      </c>
      <c r="Z65" s="498">
        <f>IF(Neprofi!AY57="",0,Neprofi!AY57)</f>
        <v>0</v>
      </c>
      <c r="AA65" s="497">
        <f t="shared" si="39"/>
      </c>
      <c r="AB65" s="499">
        <f t="shared" si="40"/>
        <v>0</v>
      </c>
      <c r="AC65" s="500">
        <f t="shared" si="48"/>
        <v>0</v>
      </c>
      <c r="AD65" s="501">
        <f>'[1]Neprofi'!CD59</f>
        <v>0</v>
      </c>
      <c r="AE65" s="502">
        <f t="shared" si="41"/>
      </c>
      <c r="AF65" s="487">
        <f t="shared" si="42"/>
        <v>0</v>
      </c>
      <c r="AG65" s="500">
        <f t="shared" si="49"/>
        <v>0</v>
      </c>
      <c r="AH65" s="495">
        <f>'[1]Neprofi'!CF59</f>
        <v>0</v>
      </c>
      <c r="AI65" s="497">
        <f t="shared" si="43"/>
      </c>
      <c r="AJ65" s="496">
        <f>Neprofi!BA57</f>
        <v>0</v>
      </c>
      <c r="AK65" s="497">
        <f t="shared" si="44"/>
      </c>
      <c r="AL65" s="503">
        <f>Neprofi!BC57</f>
        <v>0</v>
      </c>
      <c r="AM65" s="463">
        <f t="shared" si="45"/>
      </c>
      <c r="AN65" s="487">
        <f t="shared" si="50"/>
        <v>0</v>
      </c>
      <c r="AO65" s="504">
        <f t="shared" si="51"/>
        <v>0</v>
      </c>
      <c r="AP65" s="495">
        <f>Neprofi!AS57+Neprofi!AT57</f>
        <v>0</v>
      </c>
      <c r="AQ65" s="497">
        <f t="shared" si="46"/>
      </c>
      <c r="AR65" s="619">
        <f>IF('[1]Neprofi'!E59&gt;0,1,0)</f>
        <v>0</v>
      </c>
      <c r="AS65" s="619">
        <f>IF('[1]Neprofi'!CG59&gt;0,1,0)</f>
        <v>0</v>
      </c>
    </row>
    <row r="66" spans="1:45" ht="12.75">
      <c r="A66" s="450" t="str">
        <f>CONCATENATE(Analyza!A62)</f>
        <v>51</v>
      </c>
      <c r="B66" s="484">
        <f>CONCATENATE(Analyza!B62)</f>
      </c>
      <c r="C66" s="485">
        <f>Analyza!C62</f>
        <v>0</v>
      </c>
      <c r="D66" s="486">
        <f>Analyza!D62</f>
        <v>0</v>
      </c>
      <c r="E66" s="487">
        <f t="shared" si="26"/>
        <v>0</v>
      </c>
      <c r="F66" s="488">
        <f t="shared" si="47"/>
        <v>0</v>
      </c>
      <c r="G66" s="489">
        <f>Neprofi!AZ58</f>
        <v>0</v>
      </c>
      <c r="H66" s="490">
        <f t="shared" si="27"/>
      </c>
      <c r="I66" s="505">
        <f t="shared" si="28"/>
        <v>0</v>
      </c>
      <c r="J66" s="459">
        <f t="shared" si="29"/>
        <v>0</v>
      </c>
      <c r="K66" s="460">
        <f>IF(J66=0,"",J66*'[1]SUM'!$C$2)</f>
      </c>
      <c r="L66" s="506">
        <f>'[1]Neprofi'!FC60</f>
        <v>0</v>
      </c>
      <c r="M66" s="462">
        <f t="shared" si="30"/>
        <v>0</v>
      </c>
      <c r="N66" s="463">
        <f t="shared" si="31"/>
      </c>
      <c r="O66" s="492">
        <f t="shared" si="32"/>
        <v>0</v>
      </c>
      <c r="P66" s="507">
        <f>Neprofi!D58</f>
        <v>0</v>
      </c>
      <c r="Q66" s="494">
        <f t="shared" si="33"/>
        <v>0</v>
      </c>
      <c r="R66" s="508">
        <f>'[1]Neprofi'!U60</f>
        <v>0</v>
      </c>
      <c r="S66" s="468">
        <f t="shared" si="34"/>
        <v>0</v>
      </c>
      <c r="T66" s="463">
        <f t="shared" si="35"/>
      </c>
      <c r="U66" s="509">
        <f>Neprofi!G58</f>
        <v>0</v>
      </c>
      <c r="V66" s="470">
        <f t="shared" si="36"/>
        <v>0</v>
      </c>
      <c r="W66" s="471">
        <f t="shared" si="37"/>
        <v>0</v>
      </c>
      <c r="X66" s="497">
        <f t="shared" si="38"/>
      </c>
      <c r="Y66" s="496">
        <f>'[1]Neprofi'!CC60</f>
        <v>0</v>
      </c>
      <c r="Z66" s="498">
        <f>IF(Neprofi!AY58="",0,Neprofi!AY58)</f>
        <v>0</v>
      </c>
      <c r="AA66" s="497">
        <f t="shared" si="39"/>
      </c>
      <c r="AB66" s="499">
        <f t="shared" si="40"/>
        <v>0</v>
      </c>
      <c r="AC66" s="500">
        <f t="shared" si="48"/>
        <v>0</v>
      </c>
      <c r="AD66" s="501">
        <f>'[1]Neprofi'!CD60</f>
        <v>0</v>
      </c>
      <c r="AE66" s="502">
        <f t="shared" si="41"/>
      </c>
      <c r="AF66" s="487">
        <f t="shared" si="42"/>
        <v>0</v>
      </c>
      <c r="AG66" s="500">
        <f t="shared" si="49"/>
        <v>0</v>
      </c>
      <c r="AH66" s="495">
        <f>'[1]Neprofi'!CF60</f>
        <v>0</v>
      </c>
      <c r="AI66" s="497">
        <f t="shared" si="43"/>
      </c>
      <c r="AJ66" s="496">
        <f>Neprofi!BA58</f>
        <v>0</v>
      </c>
      <c r="AK66" s="497">
        <f t="shared" si="44"/>
      </c>
      <c r="AL66" s="503">
        <f>Neprofi!BC58</f>
        <v>0</v>
      </c>
      <c r="AM66" s="463">
        <f t="shared" si="45"/>
      </c>
      <c r="AN66" s="487">
        <f t="shared" si="50"/>
        <v>0</v>
      </c>
      <c r="AO66" s="504">
        <f t="shared" si="51"/>
        <v>0</v>
      </c>
      <c r="AP66" s="495">
        <f>Neprofi!AS58+Neprofi!AT58</f>
        <v>0</v>
      </c>
      <c r="AQ66" s="497">
        <f t="shared" si="46"/>
      </c>
      <c r="AR66" s="619">
        <f>IF('[1]Neprofi'!E60&gt;0,1,0)</f>
        <v>0</v>
      </c>
      <c r="AS66" s="619">
        <f>IF('[1]Neprofi'!CG60&gt;0,1,0)</f>
        <v>0</v>
      </c>
    </row>
    <row r="67" spans="1:45" ht="12.75">
      <c r="A67" s="450" t="str">
        <f>CONCATENATE(Analyza!A63)</f>
        <v>52</v>
      </c>
      <c r="B67" s="484">
        <f>CONCATENATE(Analyza!B63)</f>
      </c>
      <c r="C67" s="485">
        <f>Analyza!C63</f>
        <v>0</v>
      </c>
      <c r="D67" s="486">
        <f>Analyza!D63</f>
        <v>0</v>
      </c>
      <c r="E67" s="487">
        <f t="shared" si="26"/>
        <v>0</v>
      </c>
      <c r="F67" s="488">
        <f t="shared" si="47"/>
        <v>0</v>
      </c>
      <c r="G67" s="489">
        <f>Neprofi!AZ59</f>
        <v>0</v>
      </c>
      <c r="H67" s="490">
        <f t="shared" si="27"/>
      </c>
      <c r="I67" s="505">
        <f t="shared" si="28"/>
        <v>0</v>
      </c>
      <c r="J67" s="459">
        <f t="shared" si="29"/>
        <v>0</v>
      </c>
      <c r="K67" s="460">
        <f>IF(J67=0,"",J67*'[1]SUM'!$C$2)</f>
      </c>
      <c r="L67" s="506">
        <f>'[1]Neprofi'!FC61</f>
        <v>0</v>
      </c>
      <c r="M67" s="462">
        <f t="shared" si="30"/>
        <v>0</v>
      </c>
      <c r="N67" s="463">
        <f t="shared" si="31"/>
      </c>
      <c r="O67" s="492">
        <f t="shared" si="32"/>
        <v>0</v>
      </c>
      <c r="P67" s="507">
        <f>Neprofi!D59</f>
        <v>0</v>
      </c>
      <c r="Q67" s="494">
        <f t="shared" si="33"/>
        <v>0</v>
      </c>
      <c r="R67" s="508">
        <f>'[1]Neprofi'!U61</f>
        <v>0</v>
      </c>
      <c r="S67" s="468">
        <f t="shared" si="34"/>
        <v>0</v>
      </c>
      <c r="T67" s="463">
        <f t="shared" si="35"/>
      </c>
      <c r="U67" s="509">
        <f>Neprofi!G59</f>
        <v>0</v>
      </c>
      <c r="V67" s="470">
        <f t="shared" si="36"/>
        <v>0</v>
      </c>
      <c r="W67" s="471">
        <f t="shared" si="37"/>
        <v>0</v>
      </c>
      <c r="X67" s="497">
        <f t="shared" si="38"/>
      </c>
      <c r="Y67" s="496">
        <f>'[1]Neprofi'!CC61</f>
        <v>0</v>
      </c>
      <c r="Z67" s="498">
        <f>IF(Neprofi!AY59="",0,Neprofi!AY59)</f>
        <v>0</v>
      </c>
      <c r="AA67" s="497">
        <f t="shared" si="39"/>
      </c>
      <c r="AB67" s="499">
        <f t="shared" si="40"/>
        <v>0</v>
      </c>
      <c r="AC67" s="500">
        <f t="shared" si="48"/>
        <v>0</v>
      </c>
      <c r="AD67" s="501">
        <f>'[1]Neprofi'!CD61</f>
        <v>0</v>
      </c>
      <c r="AE67" s="502">
        <f t="shared" si="41"/>
      </c>
      <c r="AF67" s="487">
        <f t="shared" si="42"/>
        <v>0</v>
      </c>
      <c r="AG67" s="500">
        <f t="shared" si="49"/>
        <v>0</v>
      </c>
      <c r="AH67" s="495">
        <f>'[1]Neprofi'!CF61</f>
        <v>0</v>
      </c>
      <c r="AI67" s="497">
        <f t="shared" si="43"/>
      </c>
      <c r="AJ67" s="496">
        <f>Neprofi!BA59</f>
        <v>0</v>
      </c>
      <c r="AK67" s="497">
        <f t="shared" si="44"/>
      </c>
      <c r="AL67" s="503">
        <f>Neprofi!BC59</f>
        <v>0</v>
      </c>
      <c r="AM67" s="463">
        <f t="shared" si="45"/>
      </c>
      <c r="AN67" s="487">
        <f t="shared" si="50"/>
        <v>0</v>
      </c>
      <c r="AO67" s="504">
        <f t="shared" si="51"/>
        <v>0</v>
      </c>
      <c r="AP67" s="495">
        <f>Neprofi!AS59+Neprofi!AT59</f>
        <v>0</v>
      </c>
      <c r="AQ67" s="497">
        <f t="shared" si="46"/>
      </c>
      <c r="AR67" s="619">
        <f>IF('[1]Neprofi'!E61&gt;0,1,0)</f>
        <v>0</v>
      </c>
      <c r="AS67" s="619">
        <f>IF('[1]Neprofi'!CG61&gt;0,1,0)</f>
        <v>0</v>
      </c>
    </row>
    <row r="68" spans="1:45" ht="12.75">
      <c r="A68" s="450" t="str">
        <f>CONCATENATE(Analyza!A64)</f>
        <v>53</v>
      </c>
      <c r="B68" s="484">
        <f>CONCATENATE(Analyza!B64)</f>
      </c>
      <c r="C68" s="485">
        <f>Analyza!C64</f>
        <v>0</v>
      </c>
      <c r="D68" s="486">
        <f>Analyza!D64</f>
        <v>0</v>
      </c>
      <c r="E68" s="487">
        <f t="shared" si="26"/>
        <v>0</v>
      </c>
      <c r="F68" s="488">
        <f t="shared" si="47"/>
        <v>0</v>
      </c>
      <c r="G68" s="489">
        <f>Neprofi!AZ60</f>
        <v>0</v>
      </c>
      <c r="H68" s="490">
        <f t="shared" si="27"/>
      </c>
      <c r="I68" s="505">
        <f t="shared" si="28"/>
        <v>0</v>
      </c>
      <c r="J68" s="459">
        <f t="shared" si="29"/>
        <v>0</v>
      </c>
      <c r="K68" s="460">
        <f>IF(J68=0,"",J68*'[1]SUM'!$C$2)</f>
      </c>
      <c r="L68" s="506">
        <f>'[1]Neprofi'!FC62</f>
        <v>0</v>
      </c>
      <c r="M68" s="462">
        <f t="shared" si="30"/>
        <v>0</v>
      </c>
      <c r="N68" s="463">
        <f t="shared" si="31"/>
      </c>
      <c r="O68" s="492">
        <f t="shared" si="32"/>
        <v>0</v>
      </c>
      <c r="P68" s="507">
        <f>Neprofi!D60</f>
        <v>0</v>
      </c>
      <c r="Q68" s="494">
        <f t="shared" si="33"/>
        <v>0</v>
      </c>
      <c r="R68" s="508">
        <f>'[1]Neprofi'!U62</f>
        <v>0</v>
      </c>
      <c r="S68" s="468">
        <f t="shared" si="34"/>
        <v>0</v>
      </c>
      <c r="T68" s="463">
        <f t="shared" si="35"/>
      </c>
      <c r="U68" s="509">
        <f>Neprofi!G60</f>
        <v>0</v>
      </c>
      <c r="V68" s="470">
        <f t="shared" si="36"/>
        <v>0</v>
      </c>
      <c r="W68" s="471">
        <f t="shared" si="37"/>
        <v>0</v>
      </c>
      <c r="X68" s="497">
        <f t="shared" si="38"/>
      </c>
      <c r="Y68" s="496">
        <f>'[1]Neprofi'!CC62</f>
        <v>0</v>
      </c>
      <c r="Z68" s="498">
        <f>IF(Neprofi!AY60="",0,Neprofi!AY60)</f>
        <v>0</v>
      </c>
      <c r="AA68" s="497">
        <f t="shared" si="39"/>
      </c>
      <c r="AB68" s="499">
        <f t="shared" si="40"/>
        <v>0</v>
      </c>
      <c r="AC68" s="500">
        <f t="shared" si="48"/>
        <v>0</v>
      </c>
      <c r="AD68" s="501">
        <f>'[1]Neprofi'!CD62</f>
        <v>0</v>
      </c>
      <c r="AE68" s="502">
        <f t="shared" si="41"/>
      </c>
      <c r="AF68" s="487">
        <f t="shared" si="42"/>
        <v>0</v>
      </c>
      <c r="AG68" s="500">
        <f t="shared" si="49"/>
        <v>0</v>
      </c>
      <c r="AH68" s="495">
        <f>'[1]Neprofi'!CF62</f>
        <v>0</v>
      </c>
      <c r="AI68" s="497">
        <f t="shared" si="43"/>
      </c>
      <c r="AJ68" s="496">
        <f>Neprofi!BA60</f>
        <v>0</v>
      </c>
      <c r="AK68" s="497">
        <f t="shared" si="44"/>
      </c>
      <c r="AL68" s="503">
        <f>Neprofi!BC60</f>
        <v>0</v>
      </c>
      <c r="AM68" s="463">
        <f t="shared" si="45"/>
      </c>
      <c r="AN68" s="487">
        <f t="shared" si="50"/>
        <v>0</v>
      </c>
      <c r="AO68" s="504">
        <f t="shared" si="51"/>
        <v>0</v>
      </c>
      <c r="AP68" s="495">
        <f>Neprofi!AS60+Neprofi!AT60</f>
        <v>0</v>
      </c>
      <c r="AQ68" s="497">
        <f t="shared" si="46"/>
      </c>
      <c r="AR68" s="619">
        <f>IF('[1]Neprofi'!E62&gt;0,1,0)</f>
        <v>0</v>
      </c>
      <c r="AS68" s="619">
        <f>IF('[1]Neprofi'!CG62&gt;0,1,0)</f>
        <v>0</v>
      </c>
    </row>
    <row r="69" spans="1:45" ht="12.75">
      <c r="A69" s="450" t="str">
        <f>CONCATENATE(Analyza!A65)</f>
        <v>54</v>
      </c>
      <c r="B69" s="484">
        <f>CONCATENATE(Analyza!B65)</f>
      </c>
      <c r="C69" s="485">
        <f>Analyza!C65</f>
        <v>0</v>
      </c>
      <c r="D69" s="486">
        <f>Analyza!D65</f>
        <v>0</v>
      </c>
      <c r="E69" s="487">
        <f t="shared" si="26"/>
        <v>0</v>
      </c>
      <c r="F69" s="488">
        <f t="shared" si="47"/>
        <v>0</v>
      </c>
      <c r="G69" s="489">
        <f>Neprofi!AZ61</f>
        <v>0</v>
      </c>
      <c r="H69" s="490">
        <f t="shared" si="27"/>
      </c>
      <c r="I69" s="505">
        <f t="shared" si="28"/>
        <v>0</v>
      </c>
      <c r="J69" s="459">
        <f t="shared" si="29"/>
        <v>0</v>
      </c>
      <c r="K69" s="460">
        <f>IF(J69=0,"",J69*'[1]SUM'!$C$2)</f>
      </c>
      <c r="L69" s="506">
        <f>'[1]Neprofi'!FC63</f>
        <v>0</v>
      </c>
      <c r="M69" s="462">
        <f t="shared" si="30"/>
        <v>0</v>
      </c>
      <c r="N69" s="463">
        <f t="shared" si="31"/>
      </c>
      <c r="O69" s="492">
        <f t="shared" si="32"/>
        <v>0</v>
      </c>
      <c r="P69" s="507">
        <f>Neprofi!D61</f>
        <v>0</v>
      </c>
      <c r="Q69" s="494">
        <f t="shared" si="33"/>
        <v>0</v>
      </c>
      <c r="R69" s="508">
        <f>'[1]Neprofi'!U63</f>
        <v>0</v>
      </c>
      <c r="S69" s="468">
        <f t="shared" si="34"/>
        <v>0</v>
      </c>
      <c r="T69" s="463">
        <f t="shared" si="35"/>
      </c>
      <c r="U69" s="509">
        <f>Neprofi!G61</f>
        <v>0</v>
      </c>
      <c r="V69" s="470">
        <f t="shared" si="36"/>
        <v>0</v>
      </c>
      <c r="W69" s="471">
        <f t="shared" si="37"/>
        <v>0</v>
      </c>
      <c r="X69" s="497">
        <f t="shared" si="38"/>
      </c>
      <c r="Y69" s="496">
        <f>'[1]Neprofi'!CC63</f>
        <v>0</v>
      </c>
      <c r="Z69" s="498">
        <f>IF(Neprofi!AY61="",0,Neprofi!AY61)</f>
        <v>0</v>
      </c>
      <c r="AA69" s="497">
        <f t="shared" si="39"/>
      </c>
      <c r="AB69" s="499">
        <f t="shared" si="40"/>
        <v>0</v>
      </c>
      <c r="AC69" s="500">
        <f t="shared" si="48"/>
        <v>0</v>
      </c>
      <c r="AD69" s="501">
        <f>'[1]Neprofi'!CD63</f>
        <v>0</v>
      </c>
      <c r="AE69" s="502">
        <f t="shared" si="41"/>
      </c>
      <c r="AF69" s="487">
        <f t="shared" si="42"/>
        <v>0</v>
      </c>
      <c r="AG69" s="500">
        <f t="shared" si="49"/>
        <v>0</v>
      </c>
      <c r="AH69" s="495">
        <f>'[1]Neprofi'!CF63</f>
        <v>0</v>
      </c>
      <c r="AI69" s="497">
        <f t="shared" si="43"/>
      </c>
      <c r="AJ69" s="496">
        <f>Neprofi!BA61</f>
        <v>0</v>
      </c>
      <c r="AK69" s="497">
        <f t="shared" si="44"/>
      </c>
      <c r="AL69" s="503">
        <f>Neprofi!BC61</f>
        <v>0</v>
      </c>
      <c r="AM69" s="463">
        <f t="shared" si="45"/>
      </c>
      <c r="AN69" s="487">
        <f t="shared" si="50"/>
        <v>0</v>
      </c>
      <c r="AO69" s="504">
        <f t="shared" si="51"/>
        <v>0</v>
      </c>
      <c r="AP69" s="495">
        <f>Neprofi!AS61+Neprofi!AT61</f>
        <v>0</v>
      </c>
      <c r="AQ69" s="497">
        <f t="shared" si="46"/>
      </c>
      <c r="AR69" s="619">
        <f>IF('[1]Neprofi'!E63&gt;0,1,0)</f>
        <v>0</v>
      </c>
      <c r="AS69" s="619">
        <f>IF('[1]Neprofi'!CG63&gt;0,1,0)</f>
        <v>0</v>
      </c>
    </row>
    <row r="70" spans="1:45" ht="12.75">
      <c r="A70" s="450" t="str">
        <f>CONCATENATE(Analyza!A66)</f>
        <v>55</v>
      </c>
      <c r="B70" s="484">
        <f>CONCATENATE(Analyza!B66)</f>
      </c>
      <c r="C70" s="485">
        <f>Analyza!C66</f>
        <v>0</v>
      </c>
      <c r="D70" s="486">
        <f>Analyza!D66</f>
        <v>0</v>
      </c>
      <c r="E70" s="487">
        <f t="shared" si="26"/>
        <v>0</v>
      </c>
      <c r="F70" s="488">
        <f t="shared" si="47"/>
        <v>0</v>
      </c>
      <c r="G70" s="489">
        <f>Neprofi!AZ62</f>
        <v>0</v>
      </c>
      <c r="H70" s="490">
        <f t="shared" si="27"/>
      </c>
      <c r="I70" s="505">
        <f t="shared" si="28"/>
        <v>0</v>
      </c>
      <c r="J70" s="459">
        <f t="shared" si="29"/>
        <v>0</v>
      </c>
      <c r="K70" s="460">
        <f>IF(J70=0,"",J70*'[1]SUM'!$C$2)</f>
      </c>
      <c r="L70" s="506">
        <f>'[1]Neprofi'!FC64</f>
        <v>0</v>
      </c>
      <c r="M70" s="462">
        <f t="shared" si="30"/>
        <v>0</v>
      </c>
      <c r="N70" s="463">
        <f t="shared" si="31"/>
      </c>
      <c r="O70" s="492">
        <f t="shared" si="32"/>
        <v>0</v>
      </c>
      <c r="P70" s="507">
        <f>Neprofi!D62</f>
        <v>0</v>
      </c>
      <c r="Q70" s="494">
        <f t="shared" si="33"/>
        <v>0</v>
      </c>
      <c r="R70" s="508">
        <f>'[1]Neprofi'!U64</f>
        <v>0</v>
      </c>
      <c r="S70" s="468">
        <f t="shared" si="34"/>
        <v>0</v>
      </c>
      <c r="T70" s="463">
        <f t="shared" si="35"/>
      </c>
      <c r="U70" s="509">
        <f>Neprofi!G62</f>
        <v>0</v>
      </c>
      <c r="V70" s="470">
        <f t="shared" si="36"/>
        <v>0</v>
      </c>
      <c r="W70" s="471">
        <f t="shared" si="37"/>
        <v>0</v>
      </c>
      <c r="X70" s="497">
        <f t="shared" si="38"/>
      </c>
      <c r="Y70" s="496">
        <f>'[1]Neprofi'!CC64</f>
        <v>0</v>
      </c>
      <c r="Z70" s="498">
        <f>IF(Neprofi!AY62="",0,Neprofi!AY62)</f>
        <v>0</v>
      </c>
      <c r="AA70" s="497">
        <f t="shared" si="39"/>
      </c>
      <c r="AB70" s="499">
        <f t="shared" si="40"/>
        <v>0</v>
      </c>
      <c r="AC70" s="500">
        <f t="shared" si="48"/>
        <v>0</v>
      </c>
      <c r="AD70" s="501">
        <f>'[1]Neprofi'!CD64</f>
        <v>0</v>
      </c>
      <c r="AE70" s="502">
        <f t="shared" si="41"/>
      </c>
      <c r="AF70" s="487">
        <f t="shared" si="42"/>
        <v>0</v>
      </c>
      <c r="AG70" s="500">
        <f t="shared" si="49"/>
        <v>0</v>
      </c>
      <c r="AH70" s="495">
        <f>'[1]Neprofi'!CF64</f>
        <v>0</v>
      </c>
      <c r="AI70" s="497">
        <f t="shared" si="43"/>
      </c>
      <c r="AJ70" s="496">
        <f>Neprofi!BA62</f>
        <v>0</v>
      </c>
      <c r="AK70" s="497">
        <f t="shared" si="44"/>
      </c>
      <c r="AL70" s="503">
        <f>Neprofi!BC62</f>
        <v>0</v>
      </c>
      <c r="AM70" s="463">
        <f t="shared" si="45"/>
      </c>
      <c r="AN70" s="487">
        <f t="shared" si="50"/>
        <v>0</v>
      </c>
      <c r="AO70" s="504">
        <f t="shared" si="51"/>
        <v>0</v>
      </c>
      <c r="AP70" s="495">
        <f>Neprofi!AS62+Neprofi!AT62</f>
        <v>0</v>
      </c>
      <c r="AQ70" s="497">
        <f t="shared" si="46"/>
      </c>
      <c r="AR70" s="619">
        <f>IF('[1]Neprofi'!E64&gt;0,1,0)</f>
        <v>0</v>
      </c>
      <c r="AS70" s="619">
        <f>IF('[1]Neprofi'!CG64&gt;0,1,0)</f>
        <v>0</v>
      </c>
    </row>
    <row r="71" spans="1:45" ht="12.75">
      <c r="A71" s="450" t="str">
        <f>CONCATENATE(Analyza!A67)</f>
        <v>56</v>
      </c>
      <c r="B71" s="484">
        <f>CONCATENATE(Analyza!B67)</f>
      </c>
      <c r="C71" s="485">
        <f>Analyza!C67</f>
        <v>0</v>
      </c>
      <c r="D71" s="486">
        <f>Analyza!D67</f>
        <v>0</v>
      </c>
      <c r="E71" s="487">
        <f t="shared" si="26"/>
        <v>0</v>
      </c>
      <c r="F71" s="488">
        <f t="shared" si="47"/>
        <v>0</v>
      </c>
      <c r="G71" s="489">
        <f>Neprofi!AZ63</f>
        <v>0</v>
      </c>
      <c r="H71" s="490">
        <f t="shared" si="27"/>
      </c>
      <c r="I71" s="505">
        <f t="shared" si="28"/>
        <v>0</v>
      </c>
      <c r="J71" s="459">
        <f t="shared" si="29"/>
        <v>0</v>
      </c>
      <c r="K71" s="460">
        <f>IF(J71=0,"",J71*'[1]SUM'!$C$2)</f>
      </c>
      <c r="L71" s="506">
        <f>'[1]Neprofi'!FC65</f>
        <v>0</v>
      </c>
      <c r="M71" s="462">
        <f t="shared" si="30"/>
        <v>0</v>
      </c>
      <c r="N71" s="463">
        <f t="shared" si="31"/>
      </c>
      <c r="O71" s="492">
        <f t="shared" si="32"/>
        <v>0</v>
      </c>
      <c r="P71" s="507">
        <f>Neprofi!D63</f>
        <v>0</v>
      </c>
      <c r="Q71" s="494">
        <f t="shared" si="33"/>
        <v>0</v>
      </c>
      <c r="R71" s="508">
        <f>'[1]Neprofi'!U65</f>
        <v>0</v>
      </c>
      <c r="S71" s="468">
        <f t="shared" si="34"/>
        <v>0</v>
      </c>
      <c r="T71" s="463">
        <f t="shared" si="35"/>
      </c>
      <c r="U71" s="509">
        <f>Neprofi!G63</f>
        <v>0</v>
      </c>
      <c r="V71" s="470">
        <f t="shared" si="36"/>
        <v>0</v>
      </c>
      <c r="W71" s="471">
        <f t="shared" si="37"/>
        <v>0</v>
      </c>
      <c r="X71" s="497">
        <f t="shared" si="38"/>
      </c>
      <c r="Y71" s="496">
        <f>'[1]Neprofi'!CC65</f>
        <v>0</v>
      </c>
      <c r="Z71" s="498">
        <f>IF(Neprofi!AY63="",0,Neprofi!AY63)</f>
        <v>0</v>
      </c>
      <c r="AA71" s="497">
        <f t="shared" si="39"/>
      </c>
      <c r="AB71" s="499">
        <f t="shared" si="40"/>
        <v>0</v>
      </c>
      <c r="AC71" s="500">
        <f t="shared" si="48"/>
        <v>0</v>
      </c>
      <c r="AD71" s="501">
        <f>'[1]Neprofi'!CD65</f>
        <v>0</v>
      </c>
      <c r="AE71" s="502">
        <f t="shared" si="41"/>
      </c>
      <c r="AF71" s="487">
        <f t="shared" si="42"/>
        <v>0</v>
      </c>
      <c r="AG71" s="500">
        <f t="shared" si="49"/>
        <v>0</v>
      </c>
      <c r="AH71" s="495">
        <f>'[1]Neprofi'!CF65</f>
        <v>0</v>
      </c>
      <c r="AI71" s="497">
        <f t="shared" si="43"/>
      </c>
      <c r="AJ71" s="496">
        <f>Neprofi!BA63</f>
        <v>0</v>
      </c>
      <c r="AK71" s="497">
        <f t="shared" si="44"/>
      </c>
      <c r="AL71" s="503">
        <f>Neprofi!BC63</f>
        <v>0</v>
      </c>
      <c r="AM71" s="463">
        <f t="shared" si="45"/>
      </c>
      <c r="AN71" s="487">
        <f t="shared" si="50"/>
        <v>0</v>
      </c>
      <c r="AO71" s="504">
        <f t="shared" si="51"/>
        <v>0</v>
      </c>
      <c r="AP71" s="495">
        <f>Neprofi!AS63+Neprofi!AT63</f>
        <v>0</v>
      </c>
      <c r="AQ71" s="497">
        <f t="shared" si="46"/>
      </c>
      <c r="AR71" s="619">
        <f>IF('[1]Neprofi'!E65&gt;0,1,0)</f>
        <v>0</v>
      </c>
      <c r="AS71" s="619">
        <f>IF('[1]Neprofi'!CG65&gt;0,1,0)</f>
        <v>0</v>
      </c>
    </row>
    <row r="72" spans="1:45" ht="12.75">
      <c r="A72" s="450" t="str">
        <f>CONCATENATE(Analyza!A68)</f>
        <v>57</v>
      </c>
      <c r="B72" s="484">
        <f>CONCATENATE(Analyza!B68)</f>
      </c>
      <c r="C72" s="485">
        <f>Analyza!C68</f>
        <v>0</v>
      </c>
      <c r="D72" s="486">
        <f>Analyza!D68</f>
        <v>0</v>
      </c>
      <c r="E72" s="487">
        <f t="shared" si="26"/>
        <v>0</v>
      </c>
      <c r="F72" s="488">
        <f t="shared" si="47"/>
        <v>0</v>
      </c>
      <c r="G72" s="489">
        <f>Neprofi!AZ64</f>
        <v>0</v>
      </c>
      <c r="H72" s="490">
        <f t="shared" si="27"/>
      </c>
      <c r="I72" s="505">
        <f t="shared" si="28"/>
        <v>0</v>
      </c>
      <c r="J72" s="459">
        <f t="shared" si="29"/>
        <v>0</v>
      </c>
      <c r="K72" s="460">
        <f>IF(J72=0,"",J72*'[1]SUM'!$C$2)</f>
      </c>
      <c r="L72" s="506">
        <f>'[1]Neprofi'!FC66</f>
        <v>0</v>
      </c>
      <c r="M72" s="462">
        <f t="shared" si="30"/>
        <v>0</v>
      </c>
      <c r="N72" s="463">
        <f t="shared" si="31"/>
      </c>
      <c r="O72" s="492">
        <f t="shared" si="32"/>
        <v>0</v>
      </c>
      <c r="P72" s="507">
        <f>Neprofi!D64</f>
        <v>0</v>
      </c>
      <c r="Q72" s="494">
        <f t="shared" si="33"/>
        <v>0</v>
      </c>
      <c r="R72" s="508">
        <f>'[1]Neprofi'!U66</f>
        <v>0</v>
      </c>
      <c r="S72" s="468">
        <f t="shared" si="34"/>
        <v>0</v>
      </c>
      <c r="T72" s="463">
        <f t="shared" si="35"/>
      </c>
      <c r="U72" s="509">
        <f>Neprofi!G64</f>
        <v>0</v>
      </c>
      <c r="V72" s="470">
        <f t="shared" si="36"/>
        <v>0</v>
      </c>
      <c r="W72" s="471">
        <f t="shared" si="37"/>
        <v>0</v>
      </c>
      <c r="X72" s="497">
        <f t="shared" si="38"/>
      </c>
      <c r="Y72" s="496">
        <f>'[1]Neprofi'!CC66</f>
        <v>0</v>
      </c>
      <c r="Z72" s="498">
        <f>IF(Neprofi!AY64="",0,Neprofi!AY64)</f>
        <v>0</v>
      </c>
      <c r="AA72" s="497">
        <f t="shared" si="39"/>
      </c>
      <c r="AB72" s="499">
        <f t="shared" si="40"/>
        <v>0</v>
      </c>
      <c r="AC72" s="500">
        <f t="shared" si="48"/>
        <v>0</v>
      </c>
      <c r="AD72" s="501">
        <f>'[1]Neprofi'!CD66</f>
        <v>0</v>
      </c>
      <c r="AE72" s="502">
        <f t="shared" si="41"/>
      </c>
      <c r="AF72" s="487">
        <f t="shared" si="42"/>
        <v>0</v>
      </c>
      <c r="AG72" s="500">
        <f t="shared" si="49"/>
        <v>0</v>
      </c>
      <c r="AH72" s="495">
        <f>'[1]Neprofi'!CF66</f>
        <v>0</v>
      </c>
      <c r="AI72" s="497">
        <f t="shared" si="43"/>
      </c>
      <c r="AJ72" s="496">
        <f>Neprofi!BA64</f>
        <v>0</v>
      </c>
      <c r="AK72" s="497">
        <f t="shared" si="44"/>
      </c>
      <c r="AL72" s="503">
        <f>Neprofi!BC64</f>
        <v>0</v>
      </c>
      <c r="AM72" s="463">
        <f t="shared" si="45"/>
      </c>
      <c r="AN72" s="487">
        <f t="shared" si="50"/>
        <v>0</v>
      </c>
      <c r="AO72" s="504">
        <f t="shared" si="51"/>
        <v>0</v>
      </c>
      <c r="AP72" s="495">
        <f>Neprofi!AS64+Neprofi!AT64</f>
        <v>0</v>
      </c>
      <c r="AQ72" s="497">
        <f t="shared" si="46"/>
      </c>
      <c r="AR72" s="619">
        <f>IF('[1]Neprofi'!E66&gt;0,1,0)</f>
        <v>0</v>
      </c>
      <c r="AS72" s="619">
        <f>IF('[1]Neprofi'!CG66&gt;0,1,0)</f>
        <v>0</v>
      </c>
    </row>
    <row r="73" spans="1:45" ht="12.75">
      <c r="A73" s="450" t="str">
        <f>CONCATENATE(Analyza!A69)</f>
        <v>58</v>
      </c>
      <c r="B73" s="484">
        <f>CONCATENATE(Analyza!B69)</f>
      </c>
      <c r="C73" s="485">
        <f>Analyza!C69</f>
        <v>0</v>
      </c>
      <c r="D73" s="486">
        <f>Analyza!D69</f>
        <v>0</v>
      </c>
      <c r="E73" s="487">
        <f t="shared" si="26"/>
        <v>0</v>
      </c>
      <c r="F73" s="488">
        <f t="shared" si="47"/>
        <v>0</v>
      </c>
      <c r="G73" s="489">
        <f>Neprofi!AZ65</f>
        <v>0</v>
      </c>
      <c r="H73" s="490">
        <f t="shared" si="27"/>
      </c>
      <c r="I73" s="505">
        <f t="shared" si="28"/>
        <v>0</v>
      </c>
      <c r="J73" s="459">
        <f t="shared" si="29"/>
        <v>0</v>
      </c>
      <c r="K73" s="460">
        <f>IF(J73=0,"",J73*'[1]SUM'!$C$2)</f>
      </c>
      <c r="L73" s="506">
        <f>'[1]Neprofi'!FC67</f>
        <v>0</v>
      </c>
      <c r="M73" s="462">
        <f t="shared" si="30"/>
        <v>0</v>
      </c>
      <c r="N73" s="463">
        <f t="shared" si="31"/>
      </c>
      <c r="O73" s="492">
        <f t="shared" si="32"/>
        <v>0</v>
      </c>
      <c r="P73" s="507">
        <f>Neprofi!D65</f>
        <v>0</v>
      </c>
      <c r="Q73" s="494">
        <f t="shared" si="33"/>
        <v>0</v>
      </c>
      <c r="R73" s="508">
        <f>'[1]Neprofi'!U67</f>
        <v>0</v>
      </c>
      <c r="S73" s="468">
        <f t="shared" si="34"/>
        <v>0</v>
      </c>
      <c r="T73" s="463">
        <f t="shared" si="35"/>
      </c>
      <c r="U73" s="509">
        <f>Neprofi!G65</f>
        <v>0</v>
      </c>
      <c r="V73" s="470">
        <f t="shared" si="36"/>
        <v>0</v>
      </c>
      <c r="W73" s="471">
        <f t="shared" si="37"/>
        <v>0</v>
      </c>
      <c r="X73" s="497">
        <f t="shared" si="38"/>
      </c>
      <c r="Y73" s="496">
        <f>'[1]Neprofi'!CC67</f>
        <v>0</v>
      </c>
      <c r="Z73" s="498">
        <f>IF(Neprofi!AY65="",0,Neprofi!AY65)</f>
        <v>0</v>
      </c>
      <c r="AA73" s="497">
        <f t="shared" si="39"/>
      </c>
      <c r="AB73" s="499">
        <f t="shared" si="40"/>
        <v>0</v>
      </c>
      <c r="AC73" s="500">
        <f t="shared" si="48"/>
        <v>0</v>
      </c>
      <c r="AD73" s="501">
        <f>'[1]Neprofi'!CD67</f>
        <v>0</v>
      </c>
      <c r="AE73" s="502">
        <f t="shared" si="41"/>
      </c>
      <c r="AF73" s="487">
        <f t="shared" si="42"/>
        <v>0</v>
      </c>
      <c r="AG73" s="500">
        <f t="shared" si="49"/>
        <v>0</v>
      </c>
      <c r="AH73" s="495">
        <f>'[1]Neprofi'!CF67</f>
        <v>0</v>
      </c>
      <c r="AI73" s="497">
        <f t="shared" si="43"/>
      </c>
      <c r="AJ73" s="496">
        <f>Neprofi!BA65</f>
        <v>0</v>
      </c>
      <c r="AK73" s="497">
        <f t="shared" si="44"/>
      </c>
      <c r="AL73" s="503">
        <f>Neprofi!BC65</f>
        <v>0</v>
      </c>
      <c r="AM73" s="463">
        <f t="shared" si="45"/>
      </c>
      <c r="AN73" s="487">
        <f t="shared" si="50"/>
        <v>0</v>
      </c>
      <c r="AO73" s="504">
        <f t="shared" si="51"/>
        <v>0</v>
      </c>
      <c r="AP73" s="495">
        <f>Neprofi!AS65+Neprofi!AT65</f>
        <v>0</v>
      </c>
      <c r="AQ73" s="497">
        <f t="shared" si="46"/>
      </c>
      <c r="AR73" s="619">
        <f>IF('[1]Neprofi'!E67&gt;0,1,0)</f>
        <v>0</v>
      </c>
      <c r="AS73" s="619">
        <f>IF('[1]Neprofi'!CG67&gt;0,1,0)</f>
        <v>0</v>
      </c>
    </row>
    <row r="74" spans="1:45" ht="12.75">
      <c r="A74" s="450" t="str">
        <f>CONCATENATE(Analyza!A70)</f>
        <v>59</v>
      </c>
      <c r="B74" s="484">
        <f>CONCATENATE(Analyza!B70)</f>
      </c>
      <c r="C74" s="485">
        <f>Analyza!C70</f>
        <v>0</v>
      </c>
      <c r="D74" s="486">
        <f>Analyza!D70</f>
        <v>0</v>
      </c>
      <c r="E74" s="487">
        <f t="shared" si="26"/>
        <v>0</v>
      </c>
      <c r="F74" s="488">
        <f t="shared" si="47"/>
        <v>0</v>
      </c>
      <c r="G74" s="489">
        <f>Neprofi!AZ66</f>
        <v>0</v>
      </c>
      <c r="H74" s="490">
        <f t="shared" si="27"/>
      </c>
      <c r="I74" s="505">
        <f t="shared" si="28"/>
        <v>0</v>
      </c>
      <c r="J74" s="459">
        <f t="shared" si="29"/>
        <v>0</v>
      </c>
      <c r="K74" s="460">
        <f>IF(J74=0,"",J74*'[1]SUM'!$C$2)</f>
      </c>
      <c r="L74" s="506">
        <f>'[1]Neprofi'!FC68</f>
        <v>0</v>
      </c>
      <c r="M74" s="462">
        <f t="shared" si="30"/>
        <v>0</v>
      </c>
      <c r="N74" s="463">
        <f t="shared" si="31"/>
      </c>
      <c r="O74" s="492">
        <f t="shared" si="32"/>
        <v>0</v>
      </c>
      <c r="P74" s="507">
        <f>Neprofi!D66</f>
        <v>0</v>
      </c>
      <c r="Q74" s="494">
        <f t="shared" si="33"/>
        <v>0</v>
      </c>
      <c r="R74" s="508">
        <f>'[1]Neprofi'!U68</f>
        <v>0</v>
      </c>
      <c r="S74" s="468">
        <f t="shared" si="34"/>
        <v>0</v>
      </c>
      <c r="T74" s="463">
        <f t="shared" si="35"/>
      </c>
      <c r="U74" s="509">
        <f>Neprofi!G66</f>
        <v>0</v>
      </c>
      <c r="V74" s="470">
        <f t="shared" si="36"/>
        <v>0</v>
      </c>
      <c r="W74" s="471">
        <f t="shared" si="37"/>
        <v>0</v>
      </c>
      <c r="X74" s="497">
        <f t="shared" si="38"/>
      </c>
      <c r="Y74" s="496">
        <f>'[1]Neprofi'!CC68</f>
        <v>0</v>
      </c>
      <c r="Z74" s="498">
        <f>IF(Neprofi!AY66="",0,Neprofi!AY66)</f>
        <v>0</v>
      </c>
      <c r="AA74" s="497">
        <f t="shared" si="39"/>
      </c>
      <c r="AB74" s="499">
        <f t="shared" si="40"/>
        <v>0</v>
      </c>
      <c r="AC74" s="500">
        <f t="shared" si="48"/>
        <v>0</v>
      </c>
      <c r="AD74" s="501">
        <f>'[1]Neprofi'!CD68</f>
        <v>0</v>
      </c>
      <c r="AE74" s="502">
        <f t="shared" si="41"/>
      </c>
      <c r="AF74" s="487">
        <f t="shared" si="42"/>
        <v>0</v>
      </c>
      <c r="AG74" s="500">
        <f t="shared" si="49"/>
        <v>0</v>
      </c>
      <c r="AH74" s="495">
        <f>'[1]Neprofi'!CF68</f>
        <v>0</v>
      </c>
      <c r="AI74" s="497">
        <f t="shared" si="43"/>
      </c>
      <c r="AJ74" s="496">
        <f>Neprofi!BA66</f>
        <v>0</v>
      </c>
      <c r="AK74" s="497">
        <f t="shared" si="44"/>
      </c>
      <c r="AL74" s="503">
        <f>Neprofi!BC66</f>
        <v>0</v>
      </c>
      <c r="AM74" s="463">
        <f t="shared" si="45"/>
      </c>
      <c r="AN74" s="487">
        <f t="shared" si="50"/>
        <v>0</v>
      </c>
      <c r="AO74" s="504">
        <f t="shared" si="51"/>
        <v>0</v>
      </c>
      <c r="AP74" s="495">
        <f>Neprofi!AS66+Neprofi!AT66</f>
        <v>0</v>
      </c>
      <c r="AQ74" s="497">
        <f t="shared" si="46"/>
      </c>
      <c r="AR74" s="619">
        <f>IF('[1]Neprofi'!E68&gt;0,1,0)</f>
        <v>0</v>
      </c>
      <c r="AS74" s="619">
        <f>IF('[1]Neprofi'!CG68&gt;0,1,0)</f>
        <v>0</v>
      </c>
    </row>
    <row r="75" spans="1:45" ht="12.75">
      <c r="A75" s="450" t="str">
        <f>CONCATENATE(Analyza!A71)</f>
        <v>60</v>
      </c>
      <c r="B75" s="484">
        <f>CONCATENATE(Analyza!B71)</f>
      </c>
      <c r="C75" s="485">
        <f>Analyza!C71</f>
        <v>0</v>
      </c>
      <c r="D75" s="486">
        <f>Analyza!D71</f>
        <v>0</v>
      </c>
      <c r="E75" s="487">
        <f t="shared" si="26"/>
        <v>0</v>
      </c>
      <c r="F75" s="488">
        <f t="shared" si="47"/>
        <v>0</v>
      </c>
      <c r="G75" s="489">
        <f>Neprofi!AZ67</f>
        <v>0</v>
      </c>
      <c r="H75" s="490">
        <f t="shared" si="27"/>
      </c>
      <c r="I75" s="505">
        <f t="shared" si="28"/>
        <v>0</v>
      </c>
      <c r="J75" s="459">
        <f t="shared" si="29"/>
        <v>0</v>
      </c>
      <c r="K75" s="460">
        <f>IF(J75=0,"",J75*'[1]SUM'!$C$2)</f>
      </c>
      <c r="L75" s="506">
        <f>'[1]Neprofi'!FC69</f>
        <v>0</v>
      </c>
      <c r="M75" s="462">
        <f t="shared" si="30"/>
        <v>0</v>
      </c>
      <c r="N75" s="463">
        <f t="shared" si="31"/>
      </c>
      <c r="O75" s="492">
        <f t="shared" si="32"/>
        <v>0</v>
      </c>
      <c r="P75" s="507">
        <f>Neprofi!D67</f>
        <v>0</v>
      </c>
      <c r="Q75" s="494">
        <f t="shared" si="33"/>
        <v>0</v>
      </c>
      <c r="R75" s="508">
        <f>'[1]Neprofi'!U69</f>
        <v>0</v>
      </c>
      <c r="S75" s="468">
        <f t="shared" si="34"/>
        <v>0</v>
      </c>
      <c r="T75" s="463">
        <f t="shared" si="35"/>
      </c>
      <c r="U75" s="509">
        <f>Neprofi!G67</f>
        <v>0</v>
      </c>
      <c r="V75" s="470">
        <f t="shared" si="36"/>
        <v>0</v>
      </c>
      <c r="W75" s="471">
        <f t="shared" si="37"/>
        <v>0</v>
      </c>
      <c r="X75" s="497">
        <f t="shared" si="38"/>
      </c>
      <c r="Y75" s="496">
        <f>'[1]Neprofi'!CC69</f>
        <v>0</v>
      </c>
      <c r="Z75" s="498">
        <f>IF(Neprofi!AY67="",0,Neprofi!AY67)</f>
        <v>0</v>
      </c>
      <c r="AA75" s="497">
        <f t="shared" si="39"/>
      </c>
      <c r="AB75" s="499">
        <f t="shared" si="40"/>
        <v>0</v>
      </c>
      <c r="AC75" s="500">
        <f t="shared" si="48"/>
        <v>0</v>
      </c>
      <c r="AD75" s="501">
        <f>'[1]Neprofi'!CD69</f>
        <v>0</v>
      </c>
      <c r="AE75" s="502">
        <f t="shared" si="41"/>
      </c>
      <c r="AF75" s="487">
        <f t="shared" si="42"/>
        <v>0</v>
      </c>
      <c r="AG75" s="500">
        <f t="shared" si="49"/>
        <v>0</v>
      </c>
      <c r="AH75" s="495">
        <f>'[1]Neprofi'!CF69</f>
        <v>0</v>
      </c>
      <c r="AI75" s="497">
        <f t="shared" si="43"/>
      </c>
      <c r="AJ75" s="496">
        <f>Neprofi!BA67</f>
        <v>0</v>
      </c>
      <c r="AK75" s="497">
        <f t="shared" si="44"/>
      </c>
      <c r="AL75" s="503">
        <f>Neprofi!BC67</f>
        <v>0</v>
      </c>
      <c r="AM75" s="463">
        <f t="shared" si="45"/>
      </c>
      <c r="AN75" s="487">
        <f t="shared" si="50"/>
        <v>0</v>
      </c>
      <c r="AO75" s="504">
        <f t="shared" si="51"/>
        <v>0</v>
      </c>
      <c r="AP75" s="495">
        <f>Neprofi!AS67+Neprofi!AT67</f>
        <v>0</v>
      </c>
      <c r="AQ75" s="497">
        <f t="shared" si="46"/>
      </c>
      <c r="AR75" s="619">
        <f>IF('[1]Neprofi'!E69&gt;0,1,0)</f>
        <v>0</v>
      </c>
      <c r="AS75" s="619">
        <f>IF('[1]Neprofi'!CG69&gt;0,1,0)</f>
        <v>0</v>
      </c>
    </row>
    <row r="76" spans="1:43" ht="12.75">
      <c r="A76" s="325"/>
      <c r="B76" s="510"/>
      <c r="C76" s="325"/>
      <c r="D76" s="325"/>
      <c r="E76" s="325"/>
      <c r="F76" s="325"/>
      <c r="G76" s="325"/>
      <c r="H76" s="511"/>
      <c r="I76" s="325"/>
      <c r="J76" s="325"/>
      <c r="K76" s="325"/>
      <c r="L76" s="325"/>
      <c r="M76" s="325"/>
      <c r="N76" s="325"/>
      <c r="O76" s="325"/>
      <c r="P76" s="325"/>
      <c r="Q76" s="325"/>
      <c r="R76" s="325"/>
      <c r="S76" s="325"/>
      <c r="T76" s="325"/>
      <c r="U76" s="325"/>
      <c r="V76" s="325"/>
      <c r="W76" s="325"/>
      <c r="X76" s="325"/>
      <c r="Y76" s="325"/>
      <c r="Z76" s="325"/>
      <c r="AA76" s="511"/>
      <c r="AB76" s="325"/>
      <c r="AC76" s="325"/>
      <c r="AD76" s="325"/>
      <c r="AE76" s="511"/>
      <c r="AF76" s="325"/>
      <c r="AG76" s="325"/>
      <c r="AH76" s="325"/>
      <c r="AI76" s="511"/>
      <c r="AJ76" s="325"/>
      <c r="AK76" s="511"/>
      <c r="AL76" s="325"/>
      <c r="AM76" s="511"/>
      <c r="AN76" s="325"/>
      <c r="AO76" s="325"/>
      <c r="AP76" s="325"/>
      <c r="AQ76" s="511"/>
    </row>
    <row r="77" spans="1:43" ht="12.75">
      <c r="A77" s="325"/>
      <c r="B77" s="510"/>
      <c r="C77" s="325"/>
      <c r="D77" s="325"/>
      <c r="E77" s="325"/>
      <c r="F77" s="325"/>
      <c r="G77" s="325"/>
      <c r="H77" s="511"/>
      <c r="I77" s="325"/>
      <c r="J77" s="325"/>
      <c r="K77" s="325"/>
      <c r="L77" s="325"/>
      <c r="M77" s="325"/>
      <c r="N77" s="325"/>
      <c r="O77" s="325"/>
      <c r="P77" s="325"/>
      <c r="Q77" s="325"/>
      <c r="R77" s="325"/>
      <c r="S77" s="325"/>
      <c r="T77" s="325"/>
      <c r="U77" s="325"/>
      <c r="V77" s="325"/>
      <c r="W77" s="325"/>
      <c r="X77" s="325"/>
      <c r="Y77" s="325"/>
      <c r="Z77" s="325"/>
      <c r="AA77" s="511"/>
      <c r="AB77" s="325"/>
      <c r="AC77" s="325"/>
      <c r="AD77" s="325"/>
      <c r="AE77" s="511"/>
      <c r="AF77" s="325"/>
      <c r="AG77" s="325"/>
      <c r="AH77" s="325"/>
      <c r="AI77" s="511"/>
      <c r="AJ77" s="325"/>
      <c r="AK77" s="511"/>
      <c r="AL77" s="325"/>
      <c r="AM77" s="511"/>
      <c r="AN77" s="325"/>
      <c r="AO77" s="325"/>
      <c r="AP77" s="325"/>
      <c r="AQ77" s="511"/>
    </row>
    <row r="78" spans="1:43" ht="12.75">
      <c r="A78" s="325"/>
      <c r="B78" s="510"/>
      <c r="C78" s="325"/>
      <c r="D78" s="325"/>
      <c r="E78" s="325"/>
      <c r="F78" s="325"/>
      <c r="G78" s="325"/>
      <c r="H78" s="511"/>
      <c r="I78" s="325"/>
      <c r="J78" s="325"/>
      <c r="K78" s="325"/>
      <c r="L78" s="325"/>
      <c r="M78" s="325"/>
      <c r="N78" s="325"/>
      <c r="O78" s="325"/>
      <c r="P78" s="325"/>
      <c r="Q78" s="325"/>
      <c r="R78" s="325"/>
      <c r="S78" s="325"/>
      <c r="T78" s="325"/>
      <c r="U78" s="325"/>
      <c r="V78" s="325"/>
      <c r="W78" s="325"/>
      <c r="X78" s="325"/>
      <c r="Y78" s="325"/>
      <c r="Z78" s="325"/>
      <c r="AA78" s="511"/>
      <c r="AB78" s="325"/>
      <c r="AC78" s="325"/>
      <c r="AD78" s="325"/>
      <c r="AE78" s="511"/>
      <c r="AF78" s="325"/>
      <c r="AG78" s="325"/>
      <c r="AH78" s="325"/>
      <c r="AI78" s="511"/>
      <c r="AJ78" s="325"/>
      <c r="AK78" s="511"/>
      <c r="AL78" s="325"/>
      <c r="AM78" s="511"/>
      <c r="AN78" s="325"/>
      <c r="AO78" s="325"/>
      <c r="AP78" s="325"/>
      <c r="AQ78" s="511"/>
    </row>
    <row r="79" spans="1:43" ht="12.75">
      <c r="A79" s="325"/>
      <c r="B79" s="510"/>
      <c r="C79" s="325"/>
      <c r="D79" s="325"/>
      <c r="E79" s="325"/>
      <c r="F79" s="325"/>
      <c r="G79" s="325"/>
      <c r="H79" s="511"/>
      <c r="I79" s="325"/>
      <c r="J79" s="325"/>
      <c r="K79" s="325"/>
      <c r="L79" s="325"/>
      <c r="M79" s="325"/>
      <c r="N79" s="325"/>
      <c r="O79" s="325"/>
      <c r="P79" s="325"/>
      <c r="Q79" s="325"/>
      <c r="R79" s="325"/>
      <c r="S79" s="325"/>
      <c r="T79" s="325"/>
      <c r="U79" s="325"/>
      <c r="V79" s="325"/>
      <c r="W79" s="325"/>
      <c r="X79" s="325"/>
      <c r="Y79" s="325"/>
      <c r="Z79" s="325"/>
      <c r="AA79" s="511"/>
      <c r="AB79" s="325"/>
      <c r="AC79" s="325"/>
      <c r="AD79" s="325"/>
      <c r="AE79" s="511"/>
      <c r="AF79" s="325"/>
      <c r="AG79" s="325"/>
      <c r="AH79" s="325"/>
      <c r="AI79" s="511"/>
      <c r="AJ79" s="325"/>
      <c r="AK79" s="511"/>
      <c r="AL79" s="325"/>
      <c r="AM79" s="511"/>
      <c r="AN79" s="325"/>
      <c r="AO79" s="325"/>
      <c r="AP79" s="325"/>
      <c r="AQ79" s="511"/>
    </row>
    <row r="80" spans="1:43" ht="12.75">
      <c r="A80" s="325"/>
      <c r="B80" s="510"/>
      <c r="C80" s="325"/>
      <c r="D80" s="325"/>
      <c r="E80" s="325"/>
      <c r="F80" s="325"/>
      <c r="G80" s="325"/>
      <c r="H80" s="511"/>
      <c r="I80" s="325"/>
      <c r="J80" s="325"/>
      <c r="K80" s="325"/>
      <c r="L80" s="325"/>
      <c r="M80" s="325"/>
      <c r="N80" s="325"/>
      <c r="O80" s="325"/>
      <c r="P80" s="325"/>
      <c r="Q80" s="325"/>
      <c r="R80" s="325"/>
      <c r="S80" s="325"/>
      <c r="T80" s="325"/>
      <c r="U80" s="325"/>
      <c r="V80" s="325"/>
      <c r="W80" s="325"/>
      <c r="X80" s="325"/>
      <c r="Y80" s="325"/>
      <c r="Z80" s="325"/>
      <c r="AA80" s="511"/>
      <c r="AB80" s="325"/>
      <c r="AC80" s="325"/>
      <c r="AD80" s="325"/>
      <c r="AE80" s="511"/>
      <c r="AF80" s="325"/>
      <c r="AG80" s="325"/>
      <c r="AH80" s="325"/>
      <c r="AI80" s="511"/>
      <c r="AJ80" s="325"/>
      <c r="AK80" s="511"/>
      <c r="AL80" s="325"/>
      <c r="AM80" s="511"/>
      <c r="AN80" s="325"/>
      <c r="AO80" s="325"/>
      <c r="AP80" s="325"/>
      <c r="AQ80" s="511"/>
    </row>
    <row r="81" spans="1:43" ht="12.75">
      <c r="A81" s="325"/>
      <c r="B81" s="510"/>
      <c r="C81" s="325"/>
      <c r="D81" s="325"/>
      <c r="E81" s="325"/>
      <c r="F81" s="325"/>
      <c r="G81" s="325"/>
      <c r="H81" s="511"/>
      <c r="I81" s="325"/>
      <c r="J81" s="325"/>
      <c r="K81" s="325"/>
      <c r="L81" s="325"/>
      <c r="M81" s="325"/>
      <c r="N81" s="325"/>
      <c r="O81" s="325"/>
      <c r="P81" s="325"/>
      <c r="Q81" s="325"/>
      <c r="R81" s="325"/>
      <c r="S81" s="325"/>
      <c r="T81" s="325"/>
      <c r="U81" s="325"/>
      <c r="V81" s="325"/>
      <c r="W81" s="325"/>
      <c r="X81" s="325"/>
      <c r="Y81" s="325"/>
      <c r="Z81" s="325"/>
      <c r="AA81" s="511"/>
      <c r="AB81" s="325"/>
      <c r="AC81" s="325"/>
      <c r="AD81" s="325"/>
      <c r="AE81" s="511"/>
      <c r="AF81" s="325"/>
      <c r="AG81" s="325"/>
      <c r="AH81" s="325"/>
      <c r="AI81" s="511"/>
      <c r="AJ81" s="325"/>
      <c r="AK81" s="511"/>
      <c r="AL81" s="325"/>
      <c r="AM81" s="511"/>
      <c r="AN81" s="325"/>
      <c r="AO81" s="325"/>
      <c r="AP81" s="325"/>
      <c r="AQ81" s="511"/>
    </row>
    <row r="82" spans="1:43" ht="12.75">
      <c r="A82" s="325"/>
      <c r="B82" s="510"/>
      <c r="C82" s="325"/>
      <c r="D82" s="325"/>
      <c r="E82" s="325"/>
      <c r="F82" s="325"/>
      <c r="G82" s="325"/>
      <c r="H82" s="511"/>
      <c r="I82" s="325"/>
      <c r="J82" s="325"/>
      <c r="K82" s="325"/>
      <c r="L82" s="325"/>
      <c r="M82" s="325"/>
      <c r="N82" s="325"/>
      <c r="O82" s="325"/>
      <c r="P82" s="325"/>
      <c r="Q82" s="325"/>
      <c r="R82" s="325"/>
      <c r="S82" s="325"/>
      <c r="T82" s="325"/>
      <c r="U82" s="325"/>
      <c r="V82" s="325"/>
      <c r="W82" s="325"/>
      <c r="X82" s="325"/>
      <c r="Y82" s="325"/>
      <c r="Z82" s="325"/>
      <c r="AA82" s="511"/>
      <c r="AB82" s="325"/>
      <c r="AC82" s="325"/>
      <c r="AD82" s="325"/>
      <c r="AE82" s="511"/>
      <c r="AF82" s="325"/>
      <c r="AG82" s="325"/>
      <c r="AH82" s="325"/>
      <c r="AI82" s="511"/>
      <c r="AJ82" s="325"/>
      <c r="AK82" s="511"/>
      <c r="AL82" s="325"/>
      <c r="AM82" s="511"/>
      <c r="AN82" s="325"/>
      <c r="AO82" s="325"/>
      <c r="AP82" s="325"/>
      <c r="AQ82" s="511"/>
    </row>
    <row r="83" spans="1:43" ht="12.75">
      <c r="A83" s="325"/>
      <c r="B83" s="510"/>
      <c r="C83" s="325"/>
      <c r="D83" s="325"/>
      <c r="E83" s="325"/>
      <c r="F83" s="325"/>
      <c r="G83" s="325"/>
      <c r="H83" s="511"/>
      <c r="I83" s="325"/>
      <c r="J83" s="325"/>
      <c r="K83" s="325"/>
      <c r="L83" s="325"/>
      <c r="M83" s="325"/>
      <c r="N83" s="325"/>
      <c r="O83" s="325"/>
      <c r="P83" s="325"/>
      <c r="Q83" s="325"/>
      <c r="R83" s="325"/>
      <c r="S83" s="325"/>
      <c r="T83" s="325"/>
      <c r="U83" s="325"/>
      <c r="V83" s="325"/>
      <c r="W83" s="325"/>
      <c r="X83" s="325"/>
      <c r="Y83" s="325"/>
      <c r="Z83" s="325"/>
      <c r="AA83" s="511"/>
      <c r="AB83" s="325"/>
      <c r="AC83" s="325"/>
      <c r="AD83" s="325"/>
      <c r="AE83" s="511"/>
      <c r="AF83" s="325"/>
      <c r="AG83" s="325"/>
      <c r="AH83" s="325"/>
      <c r="AI83" s="511"/>
      <c r="AJ83" s="325"/>
      <c r="AK83" s="511"/>
      <c r="AL83" s="325"/>
      <c r="AM83" s="511"/>
      <c r="AN83" s="325"/>
      <c r="AO83" s="325"/>
      <c r="AP83" s="325"/>
      <c r="AQ83" s="511"/>
    </row>
    <row r="84" spans="1:43" ht="12.75">
      <c r="A84" s="325"/>
      <c r="B84" s="510"/>
      <c r="C84" s="325"/>
      <c r="D84" s="325"/>
      <c r="E84" s="325"/>
      <c r="F84" s="325"/>
      <c r="G84" s="325"/>
      <c r="H84" s="511"/>
      <c r="I84" s="325"/>
      <c r="J84" s="325"/>
      <c r="K84" s="325"/>
      <c r="L84" s="325"/>
      <c r="M84" s="325"/>
      <c r="N84" s="325"/>
      <c r="O84" s="325"/>
      <c r="P84" s="325"/>
      <c r="Q84" s="325"/>
      <c r="R84" s="325"/>
      <c r="S84" s="325"/>
      <c r="T84" s="325"/>
      <c r="U84" s="325"/>
      <c r="V84" s="325"/>
      <c r="W84" s="325"/>
      <c r="X84" s="325"/>
      <c r="Y84" s="325"/>
      <c r="Z84" s="325"/>
      <c r="AA84" s="511"/>
      <c r="AB84" s="325"/>
      <c r="AC84" s="325"/>
      <c r="AD84" s="325"/>
      <c r="AE84" s="511"/>
      <c r="AF84" s="325"/>
      <c r="AG84" s="325"/>
      <c r="AH84" s="325"/>
      <c r="AI84" s="511"/>
      <c r="AJ84" s="325"/>
      <c r="AK84" s="511"/>
      <c r="AL84" s="325"/>
      <c r="AM84" s="511"/>
      <c r="AN84" s="325"/>
      <c r="AO84" s="325"/>
      <c r="AP84" s="325"/>
      <c r="AQ84" s="511"/>
    </row>
    <row r="85" spans="1:43" ht="12.75">
      <c r="A85" s="325"/>
      <c r="B85" s="510"/>
      <c r="C85" s="325"/>
      <c r="D85" s="325"/>
      <c r="E85" s="325"/>
      <c r="F85" s="325"/>
      <c r="G85" s="325"/>
      <c r="H85" s="511"/>
      <c r="I85" s="325"/>
      <c r="J85" s="325"/>
      <c r="K85" s="325"/>
      <c r="L85" s="325"/>
      <c r="M85" s="325"/>
      <c r="N85" s="325"/>
      <c r="O85" s="325"/>
      <c r="P85" s="325"/>
      <c r="Q85" s="325"/>
      <c r="R85" s="325"/>
      <c r="S85" s="325"/>
      <c r="T85" s="325"/>
      <c r="U85" s="325"/>
      <c r="V85" s="325"/>
      <c r="W85" s="325"/>
      <c r="X85" s="325"/>
      <c r="Y85" s="325"/>
      <c r="Z85" s="325"/>
      <c r="AA85" s="511"/>
      <c r="AB85" s="325"/>
      <c r="AC85" s="325"/>
      <c r="AD85" s="325"/>
      <c r="AE85" s="511"/>
      <c r="AF85" s="325"/>
      <c r="AG85" s="325"/>
      <c r="AH85" s="325"/>
      <c r="AI85" s="511"/>
      <c r="AJ85" s="325"/>
      <c r="AK85" s="511"/>
      <c r="AL85" s="325"/>
      <c r="AM85" s="511"/>
      <c r="AN85" s="325"/>
      <c r="AO85" s="325"/>
      <c r="AP85" s="325"/>
      <c r="AQ85" s="511"/>
    </row>
    <row r="86" spans="1:43" ht="12.75">
      <c r="A86" s="325"/>
      <c r="B86" s="510"/>
      <c r="C86" s="325"/>
      <c r="D86" s="325"/>
      <c r="E86" s="325"/>
      <c r="F86" s="325"/>
      <c r="G86" s="325"/>
      <c r="H86" s="511"/>
      <c r="I86" s="325"/>
      <c r="J86" s="325"/>
      <c r="K86" s="325"/>
      <c r="L86" s="325"/>
      <c r="M86" s="325"/>
      <c r="N86" s="325"/>
      <c r="O86" s="325"/>
      <c r="P86" s="325"/>
      <c r="Q86" s="325"/>
      <c r="R86" s="325"/>
      <c r="S86" s="325"/>
      <c r="T86" s="325"/>
      <c r="U86" s="325"/>
      <c r="V86" s="325"/>
      <c r="W86" s="325"/>
      <c r="X86" s="325"/>
      <c r="Y86" s="325"/>
      <c r="Z86" s="325"/>
      <c r="AA86" s="511"/>
      <c r="AB86" s="325"/>
      <c r="AC86" s="325"/>
      <c r="AD86" s="325"/>
      <c r="AE86" s="511"/>
      <c r="AF86" s="325"/>
      <c r="AG86" s="325"/>
      <c r="AH86" s="325"/>
      <c r="AI86" s="511"/>
      <c r="AJ86" s="325"/>
      <c r="AK86" s="511"/>
      <c r="AL86" s="325"/>
      <c r="AM86" s="511"/>
      <c r="AN86" s="325"/>
      <c r="AO86" s="325"/>
      <c r="AP86" s="325"/>
      <c r="AQ86" s="511"/>
    </row>
    <row r="87" spans="1:43" ht="12.75">
      <c r="A87" s="325"/>
      <c r="B87" s="510"/>
      <c r="C87" s="325"/>
      <c r="D87" s="325"/>
      <c r="E87" s="325"/>
      <c r="F87" s="325"/>
      <c r="G87" s="325"/>
      <c r="H87" s="511"/>
      <c r="I87" s="325"/>
      <c r="J87" s="325"/>
      <c r="K87" s="325"/>
      <c r="L87" s="325"/>
      <c r="M87" s="325"/>
      <c r="N87" s="325"/>
      <c r="O87" s="325"/>
      <c r="P87" s="325"/>
      <c r="Q87" s="325"/>
      <c r="R87" s="325"/>
      <c r="S87" s="325"/>
      <c r="T87" s="325"/>
      <c r="U87" s="325"/>
      <c r="V87" s="325"/>
      <c r="W87" s="325"/>
      <c r="X87" s="325"/>
      <c r="Y87" s="325"/>
      <c r="Z87" s="325"/>
      <c r="AA87" s="511"/>
      <c r="AB87" s="325"/>
      <c r="AC87" s="325"/>
      <c r="AD87" s="325"/>
      <c r="AE87" s="511"/>
      <c r="AF87" s="325"/>
      <c r="AG87" s="325"/>
      <c r="AH87" s="325"/>
      <c r="AI87" s="511"/>
      <c r="AJ87" s="325"/>
      <c r="AK87" s="511"/>
      <c r="AL87" s="325"/>
      <c r="AM87" s="511"/>
      <c r="AN87" s="325"/>
      <c r="AO87" s="325"/>
      <c r="AP87" s="325"/>
      <c r="AQ87" s="511"/>
    </row>
    <row r="88" spans="1:43" ht="12.75">
      <c r="A88" s="325"/>
      <c r="B88" s="510"/>
      <c r="C88" s="325"/>
      <c r="D88" s="325"/>
      <c r="E88" s="325"/>
      <c r="F88" s="325"/>
      <c r="G88" s="325"/>
      <c r="H88" s="511"/>
      <c r="I88" s="325"/>
      <c r="J88" s="325"/>
      <c r="K88" s="325"/>
      <c r="L88" s="325"/>
      <c r="M88" s="325"/>
      <c r="N88" s="325"/>
      <c r="O88" s="325"/>
      <c r="P88" s="325"/>
      <c r="Q88" s="325"/>
      <c r="R88" s="325"/>
      <c r="S88" s="325"/>
      <c r="T88" s="325"/>
      <c r="U88" s="325"/>
      <c r="V88" s="325"/>
      <c r="W88" s="325"/>
      <c r="X88" s="325"/>
      <c r="Y88" s="325"/>
      <c r="Z88" s="325"/>
      <c r="AA88" s="511"/>
      <c r="AB88" s="325"/>
      <c r="AC88" s="325"/>
      <c r="AD88" s="325"/>
      <c r="AE88" s="511"/>
      <c r="AF88" s="325"/>
      <c r="AG88" s="325"/>
      <c r="AH88" s="325"/>
      <c r="AI88" s="511"/>
      <c r="AJ88" s="325"/>
      <c r="AK88" s="511"/>
      <c r="AL88" s="325"/>
      <c r="AM88" s="511"/>
      <c r="AN88" s="325"/>
      <c r="AO88" s="325"/>
      <c r="AP88" s="325"/>
      <c r="AQ88" s="511"/>
    </row>
    <row r="89" spans="1:43" ht="12.75">
      <c r="A89" s="325"/>
      <c r="B89" s="510"/>
      <c r="C89" s="325"/>
      <c r="D89" s="325"/>
      <c r="E89" s="325"/>
      <c r="F89" s="325"/>
      <c r="G89" s="325"/>
      <c r="H89" s="511"/>
      <c r="I89" s="325"/>
      <c r="J89" s="325"/>
      <c r="K89" s="325"/>
      <c r="L89" s="325"/>
      <c r="M89" s="325"/>
      <c r="N89" s="325"/>
      <c r="O89" s="325"/>
      <c r="P89" s="325"/>
      <c r="Q89" s="325"/>
      <c r="R89" s="325"/>
      <c r="S89" s="325"/>
      <c r="T89" s="325"/>
      <c r="U89" s="325"/>
      <c r="V89" s="325"/>
      <c r="W89" s="325"/>
      <c r="X89" s="325"/>
      <c r="Y89" s="325"/>
      <c r="Z89" s="325"/>
      <c r="AA89" s="511"/>
      <c r="AB89" s="325"/>
      <c r="AC89" s="325"/>
      <c r="AD89" s="325"/>
      <c r="AE89" s="511"/>
      <c r="AF89" s="325"/>
      <c r="AG89" s="325"/>
      <c r="AH89" s="325"/>
      <c r="AI89" s="511"/>
      <c r="AJ89" s="325"/>
      <c r="AK89" s="511"/>
      <c r="AL89" s="325"/>
      <c r="AM89" s="511"/>
      <c r="AN89" s="325"/>
      <c r="AO89" s="325"/>
      <c r="AP89" s="325"/>
      <c r="AQ89" s="511"/>
    </row>
    <row r="90" spans="1:43" ht="12.75">
      <c r="A90" s="325"/>
      <c r="B90" s="510"/>
      <c r="C90" s="325"/>
      <c r="D90" s="325"/>
      <c r="E90" s="325"/>
      <c r="F90" s="325"/>
      <c r="G90" s="325"/>
      <c r="H90" s="511"/>
      <c r="I90" s="325"/>
      <c r="J90" s="325"/>
      <c r="K90" s="325"/>
      <c r="L90" s="325"/>
      <c r="M90" s="325"/>
      <c r="N90" s="325"/>
      <c r="O90" s="325"/>
      <c r="P90" s="325"/>
      <c r="Q90" s="325"/>
      <c r="R90" s="325"/>
      <c r="S90" s="325"/>
      <c r="T90" s="325"/>
      <c r="U90" s="325"/>
      <c r="V90" s="325"/>
      <c r="W90" s="325"/>
      <c r="X90" s="325"/>
      <c r="Y90" s="325"/>
      <c r="Z90" s="325"/>
      <c r="AA90" s="511"/>
      <c r="AB90" s="325"/>
      <c r="AC90" s="325"/>
      <c r="AD90" s="325"/>
      <c r="AE90" s="511"/>
      <c r="AF90" s="325"/>
      <c r="AG90" s="325"/>
      <c r="AH90" s="325"/>
      <c r="AI90" s="511"/>
      <c r="AJ90" s="325"/>
      <c r="AK90" s="511"/>
      <c r="AL90" s="325"/>
      <c r="AM90" s="511"/>
      <c r="AN90" s="325"/>
      <c r="AO90" s="325"/>
      <c r="AP90" s="325"/>
      <c r="AQ90" s="511"/>
    </row>
    <row r="91" spans="1:43" ht="12.75">
      <c r="A91" s="325"/>
      <c r="B91" s="510"/>
      <c r="C91" s="325"/>
      <c r="D91" s="325"/>
      <c r="E91" s="325"/>
      <c r="F91" s="325"/>
      <c r="G91" s="325"/>
      <c r="H91" s="511"/>
      <c r="I91" s="325"/>
      <c r="J91" s="325"/>
      <c r="K91" s="325"/>
      <c r="L91" s="325"/>
      <c r="M91" s="325"/>
      <c r="N91" s="325"/>
      <c r="O91" s="325"/>
      <c r="P91" s="325"/>
      <c r="Q91" s="325"/>
      <c r="R91" s="325"/>
      <c r="S91" s="325"/>
      <c r="T91" s="325"/>
      <c r="U91" s="325"/>
      <c r="V91" s="325"/>
      <c r="W91" s="325"/>
      <c r="X91" s="325"/>
      <c r="Y91" s="325"/>
      <c r="Z91" s="325"/>
      <c r="AA91" s="511"/>
      <c r="AB91" s="325"/>
      <c r="AC91" s="325"/>
      <c r="AD91" s="325"/>
      <c r="AE91" s="511"/>
      <c r="AF91" s="325"/>
      <c r="AG91" s="325"/>
      <c r="AH91" s="325"/>
      <c r="AI91" s="511"/>
      <c r="AJ91" s="325"/>
      <c r="AK91" s="511"/>
      <c r="AL91" s="325"/>
      <c r="AM91" s="511"/>
      <c r="AN91" s="325"/>
      <c r="AO91" s="325"/>
      <c r="AP91" s="325"/>
      <c r="AQ91" s="511"/>
    </row>
    <row r="92" spans="1:43" ht="12.75">
      <c r="A92" s="325"/>
      <c r="B92" s="510"/>
      <c r="C92" s="325"/>
      <c r="D92" s="325"/>
      <c r="E92" s="325"/>
      <c r="F92" s="325"/>
      <c r="G92" s="325"/>
      <c r="H92" s="511"/>
      <c r="I92" s="325"/>
      <c r="J92" s="325"/>
      <c r="K92" s="325"/>
      <c r="L92" s="325"/>
      <c r="M92" s="325"/>
      <c r="N92" s="325"/>
      <c r="O92" s="325"/>
      <c r="P92" s="325"/>
      <c r="Q92" s="325"/>
      <c r="R92" s="325"/>
      <c r="S92" s="325"/>
      <c r="T92" s="325"/>
      <c r="U92" s="325"/>
      <c r="V92" s="325"/>
      <c r="W92" s="325"/>
      <c r="X92" s="325"/>
      <c r="Y92" s="325"/>
      <c r="Z92" s="325"/>
      <c r="AA92" s="511"/>
      <c r="AB92" s="325"/>
      <c r="AC92" s="325"/>
      <c r="AD92" s="325"/>
      <c r="AE92" s="511"/>
      <c r="AF92" s="325"/>
      <c r="AG92" s="325"/>
      <c r="AH92" s="325"/>
      <c r="AI92" s="511"/>
      <c r="AJ92" s="325"/>
      <c r="AK92" s="511"/>
      <c r="AL92" s="325"/>
      <c r="AM92" s="511"/>
      <c r="AN92" s="325"/>
      <c r="AO92" s="325"/>
      <c r="AP92" s="325"/>
      <c r="AQ92" s="511"/>
    </row>
    <row r="93" spans="1:43" ht="12.75">
      <c r="A93" s="325"/>
      <c r="B93" s="510"/>
      <c r="C93" s="325"/>
      <c r="D93" s="325"/>
      <c r="E93" s="325"/>
      <c r="F93" s="325"/>
      <c r="G93" s="325"/>
      <c r="H93" s="511"/>
      <c r="I93" s="325"/>
      <c r="J93" s="325"/>
      <c r="K93" s="325"/>
      <c r="L93" s="325"/>
      <c r="M93" s="325"/>
      <c r="N93" s="325"/>
      <c r="O93" s="325"/>
      <c r="P93" s="325"/>
      <c r="Q93" s="325"/>
      <c r="R93" s="325"/>
      <c r="S93" s="325"/>
      <c r="T93" s="325"/>
      <c r="U93" s="325"/>
      <c r="V93" s="325"/>
      <c r="W93" s="325"/>
      <c r="X93" s="325"/>
      <c r="Y93" s="325"/>
      <c r="Z93" s="325"/>
      <c r="AA93" s="511"/>
      <c r="AB93" s="325"/>
      <c r="AC93" s="325"/>
      <c r="AD93" s="325"/>
      <c r="AE93" s="511"/>
      <c r="AF93" s="325"/>
      <c r="AG93" s="325"/>
      <c r="AH93" s="325"/>
      <c r="AI93" s="511"/>
      <c r="AJ93" s="325"/>
      <c r="AK93" s="511"/>
      <c r="AL93" s="325"/>
      <c r="AM93" s="511"/>
      <c r="AN93" s="325"/>
      <c r="AO93" s="325"/>
      <c r="AP93" s="325"/>
      <c r="AQ93" s="511"/>
    </row>
    <row r="94" spans="1:43" ht="12.75">
      <c r="A94" s="325"/>
      <c r="B94" s="510"/>
      <c r="C94" s="325"/>
      <c r="D94" s="325"/>
      <c r="E94" s="325"/>
      <c r="F94" s="325"/>
      <c r="G94" s="325"/>
      <c r="H94" s="511"/>
      <c r="I94" s="325"/>
      <c r="J94" s="325"/>
      <c r="K94" s="325"/>
      <c r="L94" s="325"/>
      <c r="M94" s="325"/>
      <c r="N94" s="325"/>
      <c r="O94" s="325"/>
      <c r="P94" s="325"/>
      <c r="Q94" s="325"/>
      <c r="R94" s="325"/>
      <c r="S94" s="325"/>
      <c r="T94" s="325"/>
      <c r="U94" s="325"/>
      <c r="V94" s="325"/>
      <c r="W94" s="325"/>
      <c r="X94" s="325"/>
      <c r="Y94" s="325"/>
      <c r="Z94" s="325"/>
      <c r="AA94" s="511"/>
      <c r="AB94" s="325"/>
      <c r="AC94" s="325"/>
      <c r="AD94" s="325"/>
      <c r="AE94" s="511"/>
      <c r="AF94" s="325"/>
      <c r="AG94" s="325"/>
      <c r="AH94" s="325"/>
      <c r="AI94" s="511"/>
      <c r="AJ94" s="325"/>
      <c r="AK94" s="511"/>
      <c r="AL94" s="325"/>
      <c r="AM94" s="511"/>
      <c r="AN94" s="325"/>
      <c r="AO94" s="325"/>
      <c r="AP94" s="325"/>
      <c r="AQ94" s="511"/>
    </row>
    <row r="95" spans="1:43" ht="12.75">
      <c r="A95" s="325"/>
      <c r="B95" s="510"/>
      <c r="C95" s="325"/>
      <c r="D95" s="325"/>
      <c r="E95" s="325"/>
      <c r="F95" s="325"/>
      <c r="G95" s="325"/>
      <c r="H95" s="511"/>
      <c r="I95" s="325"/>
      <c r="J95" s="325"/>
      <c r="K95" s="325"/>
      <c r="L95" s="325"/>
      <c r="M95" s="325"/>
      <c r="N95" s="325"/>
      <c r="O95" s="325"/>
      <c r="P95" s="325"/>
      <c r="Q95" s="325"/>
      <c r="R95" s="325"/>
      <c r="S95" s="325"/>
      <c r="T95" s="325"/>
      <c r="U95" s="325"/>
      <c r="V95" s="325"/>
      <c r="W95" s="325"/>
      <c r="X95" s="325"/>
      <c r="Y95" s="325"/>
      <c r="Z95" s="325"/>
      <c r="AA95" s="511"/>
      <c r="AB95" s="325"/>
      <c r="AC95" s="325"/>
      <c r="AD95" s="325"/>
      <c r="AE95" s="511"/>
      <c r="AF95" s="325"/>
      <c r="AG95" s="325"/>
      <c r="AH95" s="325"/>
      <c r="AI95" s="511"/>
      <c r="AJ95" s="325"/>
      <c r="AK95" s="511"/>
      <c r="AL95" s="325"/>
      <c r="AM95" s="511"/>
      <c r="AN95" s="325"/>
      <c r="AO95" s="325"/>
      <c r="AP95" s="325"/>
      <c r="AQ95" s="511"/>
    </row>
    <row r="96" spans="1:43" ht="12.75">
      <c r="A96" s="325"/>
      <c r="B96" s="510"/>
      <c r="C96" s="325"/>
      <c r="D96" s="325"/>
      <c r="E96" s="325"/>
      <c r="F96" s="325"/>
      <c r="G96" s="325"/>
      <c r="H96" s="511"/>
      <c r="I96" s="325"/>
      <c r="J96" s="325"/>
      <c r="K96" s="325"/>
      <c r="L96" s="325"/>
      <c r="M96" s="325"/>
      <c r="N96" s="325"/>
      <c r="O96" s="325"/>
      <c r="P96" s="325"/>
      <c r="Q96" s="325"/>
      <c r="R96" s="325"/>
      <c r="S96" s="325"/>
      <c r="T96" s="325"/>
      <c r="U96" s="325"/>
      <c r="V96" s="325"/>
      <c r="W96" s="325"/>
      <c r="X96" s="325"/>
      <c r="Y96" s="325"/>
      <c r="Z96" s="325"/>
      <c r="AA96" s="511"/>
      <c r="AB96" s="325"/>
      <c r="AC96" s="325"/>
      <c r="AD96" s="325"/>
      <c r="AE96" s="511"/>
      <c r="AF96" s="325"/>
      <c r="AG96" s="325"/>
      <c r="AH96" s="325"/>
      <c r="AI96" s="511"/>
      <c r="AJ96" s="325"/>
      <c r="AK96" s="511"/>
      <c r="AL96" s="325"/>
      <c r="AM96" s="511"/>
      <c r="AN96" s="325"/>
      <c r="AO96" s="325"/>
      <c r="AP96" s="325"/>
      <c r="AQ96" s="511"/>
    </row>
    <row r="97" spans="1:43" ht="12.75">
      <c r="A97" s="325"/>
      <c r="B97" s="510"/>
      <c r="C97" s="325"/>
      <c r="D97" s="325"/>
      <c r="E97" s="325"/>
      <c r="F97" s="325"/>
      <c r="G97" s="325"/>
      <c r="H97" s="511"/>
      <c r="I97" s="325"/>
      <c r="J97" s="325"/>
      <c r="K97" s="325"/>
      <c r="L97" s="325"/>
      <c r="M97" s="325"/>
      <c r="N97" s="325"/>
      <c r="O97" s="325"/>
      <c r="P97" s="325"/>
      <c r="Q97" s="325"/>
      <c r="R97" s="325"/>
      <c r="S97" s="325"/>
      <c r="T97" s="325"/>
      <c r="U97" s="325"/>
      <c r="V97" s="325"/>
      <c r="W97" s="325"/>
      <c r="X97" s="325"/>
      <c r="Y97" s="325"/>
      <c r="Z97" s="325"/>
      <c r="AA97" s="511"/>
      <c r="AB97" s="325"/>
      <c r="AC97" s="325"/>
      <c r="AD97" s="325"/>
      <c r="AE97" s="511"/>
      <c r="AF97" s="325"/>
      <c r="AG97" s="325"/>
      <c r="AH97" s="325"/>
      <c r="AI97" s="511"/>
      <c r="AJ97" s="325"/>
      <c r="AK97" s="511"/>
      <c r="AL97" s="325"/>
      <c r="AM97" s="511"/>
      <c r="AN97" s="325"/>
      <c r="AO97" s="325"/>
      <c r="AP97" s="325"/>
      <c r="AQ97" s="511"/>
    </row>
    <row r="98" spans="1:43" ht="12.75">
      <c r="A98" s="325"/>
      <c r="B98" s="510"/>
      <c r="C98" s="325"/>
      <c r="D98" s="325"/>
      <c r="E98" s="325"/>
      <c r="F98" s="325"/>
      <c r="G98" s="325"/>
      <c r="H98" s="511"/>
      <c r="I98" s="325"/>
      <c r="J98" s="325"/>
      <c r="K98" s="325"/>
      <c r="L98" s="325"/>
      <c r="M98" s="325"/>
      <c r="N98" s="325"/>
      <c r="O98" s="325"/>
      <c r="P98" s="325"/>
      <c r="Q98" s="325"/>
      <c r="R98" s="325"/>
      <c r="S98" s="325"/>
      <c r="T98" s="325"/>
      <c r="U98" s="325"/>
      <c r="V98" s="325"/>
      <c r="W98" s="325"/>
      <c r="X98" s="325"/>
      <c r="Y98" s="325"/>
      <c r="Z98" s="325"/>
      <c r="AA98" s="511"/>
      <c r="AB98" s="325"/>
      <c r="AC98" s="325"/>
      <c r="AD98" s="325"/>
      <c r="AE98" s="511"/>
      <c r="AF98" s="325"/>
      <c r="AG98" s="325"/>
      <c r="AH98" s="325"/>
      <c r="AI98" s="511"/>
      <c r="AJ98" s="325"/>
      <c r="AK98" s="511"/>
      <c r="AL98" s="325"/>
      <c r="AM98" s="511"/>
      <c r="AN98" s="325"/>
      <c r="AO98" s="325"/>
      <c r="AP98" s="325"/>
      <c r="AQ98" s="511"/>
    </row>
    <row r="99" spans="1:43" ht="12.75">
      <c r="A99" s="325"/>
      <c r="B99" s="510"/>
      <c r="C99" s="325"/>
      <c r="D99" s="325"/>
      <c r="E99" s="325"/>
      <c r="F99" s="325"/>
      <c r="G99" s="325"/>
      <c r="H99" s="511"/>
      <c r="I99" s="325"/>
      <c r="J99" s="325"/>
      <c r="K99" s="325"/>
      <c r="L99" s="325"/>
      <c r="M99" s="325"/>
      <c r="N99" s="325"/>
      <c r="O99" s="325"/>
      <c r="P99" s="325"/>
      <c r="Q99" s="325"/>
      <c r="R99" s="325"/>
      <c r="S99" s="325"/>
      <c r="T99" s="325"/>
      <c r="U99" s="325"/>
      <c r="V99" s="325"/>
      <c r="W99" s="325"/>
      <c r="X99" s="325"/>
      <c r="Y99" s="325"/>
      <c r="Z99" s="325"/>
      <c r="AA99" s="511"/>
      <c r="AB99" s="325"/>
      <c r="AC99" s="325"/>
      <c r="AD99" s="325"/>
      <c r="AE99" s="511"/>
      <c r="AF99" s="325"/>
      <c r="AG99" s="325"/>
      <c r="AH99" s="325"/>
      <c r="AI99" s="511"/>
      <c r="AJ99" s="325"/>
      <c r="AK99" s="511"/>
      <c r="AL99" s="325"/>
      <c r="AM99" s="511"/>
      <c r="AN99" s="325"/>
      <c r="AO99" s="325"/>
      <c r="AP99" s="325"/>
      <c r="AQ99" s="511"/>
    </row>
    <row r="100" spans="1:43" ht="12.75">
      <c r="A100" s="325"/>
      <c r="B100" s="510"/>
      <c r="C100" s="325"/>
      <c r="D100" s="325"/>
      <c r="E100" s="325"/>
      <c r="F100" s="325"/>
      <c r="G100" s="325"/>
      <c r="H100" s="511"/>
      <c r="I100" s="325"/>
      <c r="J100" s="325"/>
      <c r="K100" s="325"/>
      <c r="L100" s="325"/>
      <c r="M100" s="325"/>
      <c r="N100" s="325"/>
      <c r="O100" s="325"/>
      <c r="P100" s="325"/>
      <c r="Q100" s="325"/>
      <c r="R100" s="325"/>
      <c r="S100" s="325"/>
      <c r="T100" s="325"/>
      <c r="U100" s="325"/>
      <c r="V100" s="325"/>
      <c r="W100" s="325"/>
      <c r="X100" s="325"/>
      <c r="Y100" s="325"/>
      <c r="Z100" s="325"/>
      <c r="AA100" s="511"/>
      <c r="AB100" s="325"/>
      <c r="AC100" s="325"/>
      <c r="AD100" s="325"/>
      <c r="AE100" s="511"/>
      <c r="AF100" s="325"/>
      <c r="AG100" s="325"/>
      <c r="AH100" s="325"/>
      <c r="AI100" s="511"/>
      <c r="AJ100" s="325"/>
      <c r="AK100" s="511"/>
      <c r="AL100" s="325"/>
      <c r="AM100" s="511"/>
      <c r="AN100" s="325"/>
      <c r="AO100" s="325"/>
      <c r="AP100" s="325"/>
      <c r="AQ100" s="511"/>
    </row>
    <row r="101" spans="1:43" ht="12.75">
      <c r="A101" s="325"/>
      <c r="B101" s="510"/>
      <c r="C101" s="325"/>
      <c r="D101" s="325"/>
      <c r="E101" s="325"/>
      <c r="F101" s="325"/>
      <c r="G101" s="325"/>
      <c r="H101" s="511"/>
      <c r="I101" s="325"/>
      <c r="J101" s="325"/>
      <c r="K101" s="325"/>
      <c r="L101" s="325"/>
      <c r="M101" s="325"/>
      <c r="N101" s="325"/>
      <c r="O101" s="325"/>
      <c r="P101" s="325"/>
      <c r="Q101" s="325"/>
      <c r="R101" s="325"/>
      <c r="S101" s="325"/>
      <c r="T101" s="325"/>
      <c r="U101" s="325"/>
      <c r="V101" s="325"/>
      <c r="W101" s="325"/>
      <c r="X101" s="325"/>
      <c r="Y101" s="325"/>
      <c r="Z101" s="325"/>
      <c r="AA101" s="511"/>
      <c r="AB101" s="325"/>
      <c r="AC101" s="325"/>
      <c r="AD101" s="325"/>
      <c r="AE101" s="511"/>
      <c r="AF101" s="325"/>
      <c r="AG101" s="325"/>
      <c r="AH101" s="325"/>
      <c r="AI101" s="511"/>
      <c r="AJ101" s="325"/>
      <c r="AK101" s="511"/>
      <c r="AL101" s="325"/>
      <c r="AM101" s="511"/>
      <c r="AN101" s="325"/>
      <c r="AO101" s="325"/>
      <c r="AP101" s="325"/>
      <c r="AQ101" s="511"/>
    </row>
    <row r="102" spans="1:43" ht="12.75">
      <c r="A102" s="325"/>
      <c r="B102" s="510"/>
      <c r="C102" s="325"/>
      <c r="D102" s="325"/>
      <c r="E102" s="325"/>
      <c r="F102" s="325"/>
      <c r="G102" s="325"/>
      <c r="H102" s="511"/>
      <c r="I102" s="325"/>
      <c r="J102" s="325"/>
      <c r="K102" s="325"/>
      <c r="L102" s="325"/>
      <c r="M102" s="325"/>
      <c r="N102" s="325"/>
      <c r="O102" s="325"/>
      <c r="P102" s="325"/>
      <c r="Q102" s="325"/>
      <c r="R102" s="325"/>
      <c r="S102" s="325"/>
      <c r="T102" s="325"/>
      <c r="U102" s="325"/>
      <c r="V102" s="325"/>
      <c r="W102" s="325"/>
      <c r="X102" s="325"/>
      <c r="Y102" s="325"/>
      <c r="Z102" s="325"/>
      <c r="AA102" s="511"/>
      <c r="AB102" s="325"/>
      <c r="AC102" s="325"/>
      <c r="AD102" s="325"/>
      <c r="AE102" s="511"/>
      <c r="AF102" s="325"/>
      <c r="AG102" s="325"/>
      <c r="AH102" s="325"/>
      <c r="AI102" s="511"/>
      <c r="AJ102" s="325"/>
      <c r="AK102" s="511"/>
      <c r="AL102" s="325"/>
      <c r="AM102" s="511"/>
      <c r="AN102" s="325"/>
      <c r="AO102" s="325"/>
      <c r="AP102" s="325"/>
      <c r="AQ102" s="511"/>
    </row>
    <row r="103" spans="1:43" ht="12.75">
      <c r="A103" s="325"/>
      <c r="B103" s="510"/>
      <c r="C103" s="325"/>
      <c r="D103" s="325"/>
      <c r="E103" s="325"/>
      <c r="F103" s="325"/>
      <c r="G103" s="325"/>
      <c r="H103" s="511"/>
      <c r="I103" s="325"/>
      <c r="J103" s="325"/>
      <c r="K103" s="325"/>
      <c r="L103" s="325"/>
      <c r="M103" s="325"/>
      <c r="N103" s="325"/>
      <c r="O103" s="325"/>
      <c r="P103" s="325"/>
      <c r="Q103" s="325"/>
      <c r="R103" s="325"/>
      <c r="S103" s="325"/>
      <c r="T103" s="325"/>
      <c r="U103" s="325"/>
      <c r="V103" s="325"/>
      <c r="W103" s="325"/>
      <c r="X103" s="325"/>
      <c r="Y103" s="325"/>
      <c r="Z103" s="325"/>
      <c r="AA103" s="511"/>
      <c r="AB103" s="325"/>
      <c r="AC103" s="325"/>
      <c r="AD103" s="325"/>
      <c r="AE103" s="511"/>
      <c r="AF103" s="325"/>
      <c r="AG103" s="325"/>
      <c r="AH103" s="325"/>
      <c r="AI103" s="511"/>
      <c r="AJ103" s="325"/>
      <c r="AK103" s="511"/>
      <c r="AL103" s="325"/>
      <c r="AM103" s="511"/>
      <c r="AN103" s="325"/>
      <c r="AO103" s="325"/>
      <c r="AP103" s="325"/>
      <c r="AQ103" s="511"/>
    </row>
    <row r="104" spans="1:43" ht="12.75">
      <c r="A104" s="325"/>
      <c r="B104" s="510"/>
      <c r="C104" s="325"/>
      <c r="D104" s="325"/>
      <c r="E104" s="325"/>
      <c r="F104" s="325"/>
      <c r="G104" s="325"/>
      <c r="H104" s="511"/>
      <c r="I104" s="325"/>
      <c r="J104" s="325"/>
      <c r="K104" s="325"/>
      <c r="L104" s="325"/>
      <c r="M104" s="325"/>
      <c r="N104" s="325"/>
      <c r="O104" s="325"/>
      <c r="P104" s="325"/>
      <c r="Q104" s="325"/>
      <c r="R104" s="325"/>
      <c r="S104" s="325"/>
      <c r="T104" s="325"/>
      <c r="U104" s="325"/>
      <c r="V104" s="325"/>
      <c r="W104" s="325"/>
      <c r="X104" s="325"/>
      <c r="Y104" s="325"/>
      <c r="Z104" s="325"/>
      <c r="AA104" s="511"/>
      <c r="AB104" s="325"/>
      <c r="AC104" s="325"/>
      <c r="AD104" s="325"/>
      <c r="AE104" s="511"/>
      <c r="AF104" s="325"/>
      <c r="AG104" s="325"/>
      <c r="AH104" s="325"/>
      <c r="AI104" s="511"/>
      <c r="AJ104" s="325"/>
      <c r="AK104" s="511"/>
      <c r="AL104" s="325"/>
      <c r="AM104" s="511"/>
      <c r="AN104" s="325"/>
      <c r="AO104" s="325"/>
      <c r="AP104" s="325"/>
      <c r="AQ104" s="511"/>
    </row>
    <row r="105" spans="1:43" ht="12.75">
      <c r="A105" s="325"/>
      <c r="B105" s="510"/>
      <c r="C105" s="325"/>
      <c r="D105" s="325"/>
      <c r="E105" s="325"/>
      <c r="F105" s="325"/>
      <c r="G105" s="325"/>
      <c r="H105" s="511"/>
      <c r="I105" s="325"/>
      <c r="J105" s="325"/>
      <c r="K105" s="325"/>
      <c r="L105" s="325"/>
      <c r="M105" s="325"/>
      <c r="N105" s="325"/>
      <c r="O105" s="325"/>
      <c r="P105" s="325"/>
      <c r="Q105" s="325"/>
      <c r="R105" s="325"/>
      <c r="S105" s="325"/>
      <c r="T105" s="325"/>
      <c r="U105" s="325"/>
      <c r="V105" s="325"/>
      <c r="W105" s="325"/>
      <c r="X105" s="325"/>
      <c r="Y105" s="325"/>
      <c r="Z105" s="325"/>
      <c r="AA105" s="511"/>
      <c r="AB105" s="325"/>
      <c r="AC105" s="325"/>
      <c r="AD105" s="325"/>
      <c r="AE105" s="511"/>
      <c r="AF105" s="325"/>
      <c r="AG105" s="325"/>
      <c r="AH105" s="325"/>
      <c r="AI105" s="511"/>
      <c r="AJ105" s="325"/>
      <c r="AK105" s="511"/>
      <c r="AL105" s="325"/>
      <c r="AM105" s="511"/>
      <c r="AN105" s="325"/>
      <c r="AO105" s="325"/>
      <c r="AP105" s="325"/>
      <c r="AQ105" s="511"/>
    </row>
    <row r="106" spans="1:43" ht="12.75">
      <c r="A106" s="325"/>
      <c r="B106" s="510"/>
      <c r="C106" s="325"/>
      <c r="D106" s="325"/>
      <c r="E106" s="325"/>
      <c r="F106" s="325"/>
      <c r="G106" s="325"/>
      <c r="H106" s="511"/>
      <c r="I106" s="325"/>
      <c r="J106" s="325"/>
      <c r="K106" s="325"/>
      <c r="L106" s="325"/>
      <c r="M106" s="325"/>
      <c r="N106" s="325"/>
      <c r="O106" s="325"/>
      <c r="P106" s="325"/>
      <c r="Q106" s="325"/>
      <c r="R106" s="325"/>
      <c r="S106" s="325"/>
      <c r="T106" s="325"/>
      <c r="U106" s="325"/>
      <c r="V106" s="325"/>
      <c r="W106" s="325"/>
      <c r="X106" s="325"/>
      <c r="Y106" s="325"/>
      <c r="Z106" s="325"/>
      <c r="AA106" s="511"/>
      <c r="AB106" s="325"/>
      <c r="AC106" s="325"/>
      <c r="AD106" s="325"/>
      <c r="AE106" s="511"/>
      <c r="AF106" s="325"/>
      <c r="AG106" s="325"/>
      <c r="AH106" s="325"/>
      <c r="AI106" s="511"/>
      <c r="AJ106" s="325"/>
      <c r="AK106" s="511"/>
      <c r="AL106" s="325"/>
      <c r="AM106" s="511"/>
      <c r="AN106" s="325"/>
      <c r="AO106" s="325"/>
      <c r="AP106" s="325"/>
      <c r="AQ106" s="511"/>
    </row>
    <row r="107" spans="1:43" ht="12.75">
      <c r="A107" s="325"/>
      <c r="B107" s="510"/>
      <c r="C107" s="325"/>
      <c r="D107" s="325"/>
      <c r="E107" s="325"/>
      <c r="F107" s="325"/>
      <c r="G107" s="325"/>
      <c r="H107" s="511"/>
      <c r="I107" s="325"/>
      <c r="J107" s="325"/>
      <c r="K107" s="325"/>
      <c r="L107" s="325"/>
      <c r="M107" s="325"/>
      <c r="N107" s="325"/>
      <c r="O107" s="325"/>
      <c r="P107" s="325"/>
      <c r="Q107" s="325"/>
      <c r="R107" s="325"/>
      <c r="S107" s="325"/>
      <c r="T107" s="325"/>
      <c r="U107" s="325"/>
      <c r="V107" s="325"/>
      <c r="W107" s="325"/>
      <c r="X107" s="325"/>
      <c r="Y107" s="325"/>
      <c r="Z107" s="325"/>
      <c r="AA107" s="511"/>
      <c r="AB107" s="325"/>
      <c r="AC107" s="325"/>
      <c r="AD107" s="325"/>
      <c r="AE107" s="511"/>
      <c r="AF107" s="325"/>
      <c r="AG107" s="325"/>
      <c r="AH107" s="325"/>
      <c r="AI107" s="511"/>
      <c r="AJ107" s="325"/>
      <c r="AK107" s="511"/>
      <c r="AL107" s="325"/>
      <c r="AM107" s="511"/>
      <c r="AN107" s="325"/>
      <c r="AO107" s="325"/>
      <c r="AP107" s="325"/>
      <c r="AQ107" s="511"/>
    </row>
    <row r="108" spans="1:43" ht="12.75">
      <c r="A108" s="325"/>
      <c r="B108" s="510"/>
      <c r="C108" s="325"/>
      <c r="D108" s="325"/>
      <c r="E108" s="325"/>
      <c r="F108" s="325"/>
      <c r="G108" s="325"/>
      <c r="H108" s="511"/>
      <c r="I108" s="325"/>
      <c r="J108" s="325"/>
      <c r="K108" s="325"/>
      <c r="L108" s="325"/>
      <c r="M108" s="325"/>
      <c r="N108" s="325"/>
      <c r="O108" s="325"/>
      <c r="P108" s="325"/>
      <c r="Q108" s="325"/>
      <c r="R108" s="325"/>
      <c r="S108" s="325"/>
      <c r="T108" s="325"/>
      <c r="U108" s="325"/>
      <c r="V108" s="325"/>
      <c r="W108" s="325"/>
      <c r="X108" s="325"/>
      <c r="Y108" s="325"/>
      <c r="Z108" s="325"/>
      <c r="AA108" s="511"/>
      <c r="AB108" s="325"/>
      <c r="AC108" s="325"/>
      <c r="AD108" s="325"/>
      <c r="AE108" s="511"/>
      <c r="AF108" s="325"/>
      <c r="AG108" s="325"/>
      <c r="AH108" s="325"/>
      <c r="AI108" s="511"/>
      <c r="AJ108" s="325"/>
      <c r="AK108" s="511"/>
      <c r="AL108" s="325"/>
      <c r="AM108" s="511"/>
      <c r="AN108" s="325"/>
      <c r="AO108" s="325"/>
      <c r="AP108" s="325"/>
      <c r="AQ108" s="511"/>
    </row>
    <row r="109" spans="1:43" ht="12.75">
      <c r="A109" s="325"/>
      <c r="B109" s="510"/>
      <c r="C109" s="325"/>
      <c r="D109" s="325"/>
      <c r="E109" s="325"/>
      <c r="F109" s="325"/>
      <c r="G109" s="325"/>
      <c r="H109" s="511"/>
      <c r="I109" s="325"/>
      <c r="J109" s="325"/>
      <c r="K109" s="325"/>
      <c r="L109" s="325"/>
      <c r="M109" s="325"/>
      <c r="N109" s="325"/>
      <c r="O109" s="325"/>
      <c r="P109" s="325"/>
      <c r="Q109" s="325"/>
      <c r="R109" s="325"/>
      <c r="S109" s="325"/>
      <c r="T109" s="325"/>
      <c r="U109" s="325"/>
      <c r="V109" s="325"/>
      <c r="W109" s="325"/>
      <c r="X109" s="325"/>
      <c r="Y109" s="325"/>
      <c r="Z109" s="325"/>
      <c r="AA109" s="511"/>
      <c r="AB109" s="325"/>
      <c r="AC109" s="325"/>
      <c r="AD109" s="325"/>
      <c r="AE109" s="511"/>
      <c r="AF109" s="325"/>
      <c r="AG109" s="325"/>
      <c r="AH109" s="325"/>
      <c r="AI109" s="511"/>
      <c r="AJ109" s="325"/>
      <c r="AK109" s="511"/>
      <c r="AL109" s="325"/>
      <c r="AM109" s="511"/>
      <c r="AN109" s="325"/>
      <c r="AO109" s="325"/>
      <c r="AP109" s="325"/>
      <c r="AQ109" s="511"/>
    </row>
    <row r="110" spans="1:43" ht="12.75">
      <c r="A110" s="325"/>
      <c r="B110" s="510"/>
      <c r="C110" s="325"/>
      <c r="D110" s="325"/>
      <c r="E110" s="325"/>
      <c r="F110" s="325"/>
      <c r="G110" s="325"/>
      <c r="H110" s="511"/>
      <c r="I110" s="325"/>
      <c r="J110" s="325"/>
      <c r="K110" s="325"/>
      <c r="L110" s="325"/>
      <c r="M110" s="325"/>
      <c r="N110" s="325"/>
      <c r="O110" s="325"/>
      <c r="P110" s="325"/>
      <c r="Q110" s="325"/>
      <c r="R110" s="325"/>
      <c r="S110" s="325"/>
      <c r="T110" s="325"/>
      <c r="U110" s="325"/>
      <c r="V110" s="325"/>
      <c r="W110" s="325"/>
      <c r="X110" s="325"/>
      <c r="Y110" s="325"/>
      <c r="Z110" s="325"/>
      <c r="AA110" s="511"/>
      <c r="AB110" s="325"/>
      <c r="AC110" s="325"/>
      <c r="AD110" s="325"/>
      <c r="AE110" s="511"/>
      <c r="AF110" s="325"/>
      <c r="AG110" s="325"/>
      <c r="AH110" s="325"/>
      <c r="AI110" s="511"/>
      <c r="AJ110" s="325"/>
      <c r="AK110" s="511"/>
      <c r="AL110" s="325"/>
      <c r="AM110" s="511"/>
      <c r="AN110" s="325"/>
      <c r="AO110" s="325"/>
      <c r="AP110" s="325"/>
      <c r="AQ110" s="511"/>
    </row>
    <row r="111" spans="1:43" ht="12.75">
      <c r="A111" s="325"/>
      <c r="B111" s="510"/>
      <c r="C111" s="325"/>
      <c r="D111" s="325"/>
      <c r="E111" s="325"/>
      <c r="F111" s="325"/>
      <c r="G111" s="325"/>
      <c r="H111" s="511"/>
      <c r="I111" s="325"/>
      <c r="J111" s="325"/>
      <c r="K111" s="325"/>
      <c r="L111" s="325"/>
      <c r="M111" s="325"/>
      <c r="N111" s="325"/>
      <c r="O111" s="325"/>
      <c r="P111" s="325"/>
      <c r="Q111" s="325"/>
      <c r="R111" s="325"/>
      <c r="S111" s="325"/>
      <c r="T111" s="325"/>
      <c r="U111" s="325"/>
      <c r="V111" s="325"/>
      <c r="W111" s="325"/>
      <c r="X111" s="325"/>
      <c r="Y111" s="325"/>
      <c r="Z111" s="325"/>
      <c r="AA111" s="511"/>
      <c r="AB111" s="325"/>
      <c r="AC111" s="325"/>
      <c r="AD111" s="325"/>
      <c r="AE111" s="511"/>
      <c r="AF111" s="325"/>
      <c r="AG111" s="325"/>
      <c r="AH111" s="325"/>
      <c r="AI111" s="511"/>
      <c r="AJ111" s="325"/>
      <c r="AK111" s="511"/>
      <c r="AL111" s="325"/>
      <c r="AM111" s="511"/>
      <c r="AN111" s="325"/>
      <c r="AO111" s="325"/>
      <c r="AP111" s="325"/>
      <c r="AQ111" s="511"/>
    </row>
    <row r="112" spans="1:43" ht="12.75">
      <c r="A112" s="325"/>
      <c r="B112" s="510"/>
      <c r="C112" s="325"/>
      <c r="D112" s="325"/>
      <c r="E112" s="325"/>
      <c r="F112" s="325"/>
      <c r="G112" s="325"/>
      <c r="H112" s="511"/>
      <c r="I112" s="325"/>
      <c r="J112" s="325"/>
      <c r="K112" s="325"/>
      <c r="L112" s="325"/>
      <c r="M112" s="325"/>
      <c r="N112" s="325"/>
      <c r="O112" s="325"/>
      <c r="P112" s="325"/>
      <c r="Q112" s="325"/>
      <c r="R112" s="325"/>
      <c r="S112" s="325"/>
      <c r="T112" s="325"/>
      <c r="U112" s="325"/>
      <c r="V112" s="325"/>
      <c r="W112" s="325"/>
      <c r="X112" s="325"/>
      <c r="Y112" s="325"/>
      <c r="Z112" s="325"/>
      <c r="AA112" s="511"/>
      <c r="AB112" s="325"/>
      <c r="AC112" s="325"/>
      <c r="AD112" s="325"/>
      <c r="AE112" s="511"/>
      <c r="AF112" s="325"/>
      <c r="AG112" s="325"/>
      <c r="AH112" s="325"/>
      <c r="AI112" s="511"/>
      <c r="AJ112" s="325"/>
      <c r="AK112" s="511"/>
      <c r="AL112" s="325"/>
      <c r="AM112" s="511"/>
      <c r="AN112" s="325"/>
      <c r="AO112" s="325"/>
      <c r="AP112" s="325"/>
      <c r="AQ112" s="511"/>
    </row>
    <row r="113" spans="1:43" ht="12.75">
      <c r="A113" s="325"/>
      <c r="B113" s="510"/>
      <c r="C113" s="325"/>
      <c r="D113" s="325"/>
      <c r="E113" s="325"/>
      <c r="F113" s="325"/>
      <c r="G113" s="325"/>
      <c r="H113" s="511"/>
      <c r="I113" s="325"/>
      <c r="J113" s="325"/>
      <c r="K113" s="325"/>
      <c r="L113" s="325"/>
      <c r="M113" s="325"/>
      <c r="N113" s="325"/>
      <c r="O113" s="325"/>
      <c r="P113" s="325"/>
      <c r="Q113" s="325"/>
      <c r="R113" s="325"/>
      <c r="S113" s="325"/>
      <c r="T113" s="325"/>
      <c r="U113" s="325"/>
      <c r="V113" s="325"/>
      <c r="W113" s="325"/>
      <c r="X113" s="325"/>
      <c r="Y113" s="325"/>
      <c r="Z113" s="325"/>
      <c r="AA113" s="511"/>
      <c r="AB113" s="325"/>
      <c r="AC113" s="325"/>
      <c r="AD113" s="325"/>
      <c r="AE113" s="511"/>
      <c r="AF113" s="325"/>
      <c r="AG113" s="325"/>
      <c r="AH113" s="325"/>
      <c r="AI113" s="511"/>
      <c r="AJ113" s="325"/>
      <c r="AK113" s="511"/>
      <c r="AL113" s="325"/>
      <c r="AM113" s="511"/>
      <c r="AN113" s="325"/>
      <c r="AO113" s="325"/>
      <c r="AP113" s="325"/>
      <c r="AQ113" s="511"/>
    </row>
    <row r="114" spans="1:43" ht="12.75">
      <c r="A114" s="325"/>
      <c r="B114" s="510"/>
      <c r="C114" s="325"/>
      <c r="D114" s="325"/>
      <c r="E114" s="325"/>
      <c r="F114" s="325"/>
      <c r="G114" s="325"/>
      <c r="H114" s="511"/>
      <c r="I114" s="325"/>
      <c r="J114" s="325"/>
      <c r="K114" s="325"/>
      <c r="L114" s="325"/>
      <c r="M114" s="325"/>
      <c r="N114" s="325"/>
      <c r="O114" s="325"/>
      <c r="P114" s="325"/>
      <c r="Q114" s="325"/>
      <c r="R114" s="325"/>
      <c r="S114" s="325"/>
      <c r="T114" s="325"/>
      <c r="U114" s="325"/>
      <c r="V114" s="325"/>
      <c r="W114" s="325"/>
      <c r="X114" s="325"/>
      <c r="Y114" s="325"/>
      <c r="Z114" s="325"/>
      <c r="AA114" s="511"/>
      <c r="AB114" s="325"/>
      <c r="AC114" s="325"/>
      <c r="AD114" s="325"/>
      <c r="AE114" s="511"/>
      <c r="AF114" s="325"/>
      <c r="AG114" s="325"/>
      <c r="AH114" s="325"/>
      <c r="AI114" s="511"/>
      <c r="AJ114" s="325"/>
      <c r="AK114" s="511"/>
      <c r="AL114" s="325"/>
      <c r="AM114" s="511"/>
      <c r="AN114" s="325"/>
      <c r="AO114" s="325"/>
      <c r="AP114" s="325"/>
      <c r="AQ114" s="511"/>
    </row>
    <row r="115" spans="1:43" ht="12.75">
      <c r="A115" s="325"/>
      <c r="B115" s="510"/>
      <c r="C115" s="325"/>
      <c r="D115" s="325"/>
      <c r="E115" s="325"/>
      <c r="F115" s="325"/>
      <c r="G115" s="325"/>
      <c r="H115" s="511"/>
      <c r="I115" s="325"/>
      <c r="J115" s="325"/>
      <c r="K115" s="325"/>
      <c r="L115" s="325"/>
      <c r="M115" s="325"/>
      <c r="N115" s="325"/>
      <c r="O115" s="325"/>
      <c r="P115" s="325"/>
      <c r="Q115" s="325"/>
      <c r="R115" s="325"/>
      <c r="S115" s="325"/>
      <c r="T115" s="325"/>
      <c r="U115" s="325"/>
      <c r="V115" s="325"/>
      <c r="W115" s="325"/>
      <c r="X115" s="325"/>
      <c r="Y115" s="325"/>
      <c r="Z115" s="325"/>
      <c r="AA115" s="511"/>
      <c r="AB115" s="325"/>
      <c r="AC115" s="325"/>
      <c r="AD115" s="325"/>
      <c r="AE115" s="511"/>
      <c r="AF115" s="325"/>
      <c r="AG115" s="325"/>
      <c r="AH115" s="325"/>
      <c r="AI115" s="511"/>
      <c r="AJ115" s="325"/>
      <c r="AK115" s="511"/>
      <c r="AL115" s="325"/>
      <c r="AM115" s="511"/>
      <c r="AN115" s="325"/>
      <c r="AO115" s="325"/>
      <c r="AP115" s="325"/>
      <c r="AQ115" s="511"/>
    </row>
    <row r="116" spans="1:43" ht="12.75">
      <c r="A116" s="325"/>
      <c r="B116" s="510"/>
      <c r="C116" s="325"/>
      <c r="D116" s="325"/>
      <c r="E116" s="325"/>
      <c r="F116" s="325"/>
      <c r="G116" s="325"/>
      <c r="H116" s="511"/>
      <c r="I116" s="325"/>
      <c r="J116" s="325"/>
      <c r="K116" s="325"/>
      <c r="L116" s="325"/>
      <c r="M116" s="325"/>
      <c r="N116" s="325"/>
      <c r="O116" s="325"/>
      <c r="P116" s="325"/>
      <c r="Q116" s="325"/>
      <c r="R116" s="325"/>
      <c r="S116" s="325"/>
      <c r="T116" s="325"/>
      <c r="U116" s="325"/>
      <c r="V116" s="325"/>
      <c r="W116" s="325"/>
      <c r="X116" s="325"/>
      <c r="Y116" s="325"/>
      <c r="Z116" s="325"/>
      <c r="AA116" s="511"/>
      <c r="AB116" s="325"/>
      <c r="AC116" s="325"/>
      <c r="AD116" s="325"/>
      <c r="AE116" s="511"/>
      <c r="AF116" s="325"/>
      <c r="AG116" s="325"/>
      <c r="AH116" s="325"/>
      <c r="AI116" s="511"/>
      <c r="AJ116" s="325"/>
      <c r="AK116" s="511"/>
      <c r="AL116" s="325"/>
      <c r="AM116" s="511"/>
      <c r="AN116" s="325"/>
      <c r="AO116" s="325"/>
      <c r="AP116" s="325"/>
      <c r="AQ116" s="511"/>
    </row>
    <row r="117" spans="1:43" ht="12.75">
      <c r="A117" s="325"/>
      <c r="B117" s="510"/>
      <c r="C117" s="325"/>
      <c r="D117" s="325"/>
      <c r="E117" s="325"/>
      <c r="F117" s="325"/>
      <c r="G117" s="325"/>
      <c r="H117" s="511"/>
      <c r="I117" s="325"/>
      <c r="J117" s="325"/>
      <c r="K117" s="325"/>
      <c r="L117" s="325"/>
      <c r="M117" s="325"/>
      <c r="N117" s="325"/>
      <c r="O117" s="325"/>
      <c r="P117" s="325"/>
      <c r="Q117" s="325"/>
      <c r="R117" s="325"/>
      <c r="S117" s="325"/>
      <c r="T117" s="325"/>
      <c r="U117" s="325"/>
      <c r="V117" s="325"/>
      <c r="W117" s="325"/>
      <c r="X117" s="325"/>
      <c r="Y117" s="325"/>
      <c r="Z117" s="325"/>
      <c r="AA117" s="511"/>
      <c r="AB117" s="325"/>
      <c r="AC117" s="325"/>
      <c r="AD117" s="325"/>
      <c r="AE117" s="511"/>
      <c r="AF117" s="325"/>
      <c r="AG117" s="325"/>
      <c r="AH117" s="325"/>
      <c r="AI117" s="511"/>
      <c r="AJ117" s="325"/>
      <c r="AK117" s="511"/>
      <c r="AL117" s="325"/>
      <c r="AM117" s="511"/>
      <c r="AN117" s="325"/>
      <c r="AO117" s="325"/>
      <c r="AP117" s="325"/>
      <c r="AQ117" s="511"/>
    </row>
    <row r="118" spans="1:43" ht="12.75">
      <c r="A118" s="325"/>
      <c r="B118" s="510"/>
      <c r="C118" s="325"/>
      <c r="D118" s="325"/>
      <c r="E118" s="325"/>
      <c r="F118" s="325"/>
      <c r="G118" s="325"/>
      <c r="H118" s="511"/>
      <c r="I118" s="325"/>
      <c r="J118" s="325"/>
      <c r="K118" s="325"/>
      <c r="L118" s="325"/>
      <c r="M118" s="325"/>
      <c r="N118" s="325"/>
      <c r="O118" s="325"/>
      <c r="P118" s="325"/>
      <c r="Q118" s="325"/>
      <c r="R118" s="325"/>
      <c r="S118" s="325"/>
      <c r="T118" s="325"/>
      <c r="U118" s="325"/>
      <c r="V118" s="325"/>
      <c r="W118" s="325"/>
      <c r="X118" s="325"/>
      <c r="Y118" s="325"/>
      <c r="Z118" s="325"/>
      <c r="AA118" s="511"/>
      <c r="AB118" s="325"/>
      <c r="AC118" s="325"/>
      <c r="AD118" s="325"/>
      <c r="AE118" s="511"/>
      <c r="AF118" s="325"/>
      <c r="AG118" s="325"/>
      <c r="AH118" s="325"/>
      <c r="AI118" s="511"/>
      <c r="AJ118" s="325"/>
      <c r="AK118" s="511"/>
      <c r="AL118" s="325"/>
      <c r="AM118" s="511"/>
      <c r="AN118" s="325"/>
      <c r="AO118" s="325"/>
      <c r="AP118" s="325"/>
      <c r="AQ118" s="511"/>
    </row>
    <row r="119" spans="1:43" ht="12.75">
      <c r="A119" s="325"/>
      <c r="B119" s="510"/>
      <c r="C119" s="325"/>
      <c r="D119" s="325"/>
      <c r="E119" s="325"/>
      <c r="F119" s="325"/>
      <c r="G119" s="325"/>
      <c r="H119" s="511"/>
      <c r="I119" s="325"/>
      <c r="J119" s="325"/>
      <c r="K119" s="325"/>
      <c r="L119" s="325"/>
      <c r="M119" s="325"/>
      <c r="N119" s="325"/>
      <c r="O119" s="325"/>
      <c r="P119" s="325"/>
      <c r="Q119" s="325"/>
      <c r="R119" s="325"/>
      <c r="S119" s="325"/>
      <c r="T119" s="325"/>
      <c r="U119" s="325"/>
      <c r="V119" s="325"/>
      <c r="W119" s="325"/>
      <c r="X119" s="325"/>
      <c r="Y119" s="325"/>
      <c r="Z119" s="325"/>
      <c r="AA119" s="511"/>
      <c r="AB119" s="325"/>
      <c r="AC119" s="325"/>
      <c r="AD119" s="325"/>
      <c r="AE119" s="511"/>
      <c r="AF119" s="325"/>
      <c r="AG119" s="325"/>
      <c r="AH119" s="325"/>
      <c r="AI119" s="511"/>
      <c r="AJ119" s="325"/>
      <c r="AK119" s="511"/>
      <c r="AL119" s="325"/>
      <c r="AM119" s="511"/>
      <c r="AN119" s="325"/>
      <c r="AO119" s="325"/>
      <c r="AP119" s="325"/>
      <c r="AQ119" s="511"/>
    </row>
    <row r="120" spans="1:43" ht="12.75">
      <c r="A120" s="325"/>
      <c r="B120" s="510"/>
      <c r="C120" s="325"/>
      <c r="D120" s="325"/>
      <c r="E120" s="325"/>
      <c r="F120" s="325"/>
      <c r="G120" s="325"/>
      <c r="H120" s="511"/>
      <c r="I120" s="325"/>
      <c r="J120" s="325"/>
      <c r="K120" s="325"/>
      <c r="L120" s="325"/>
      <c r="M120" s="325"/>
      <c r="N120" s="325"/>
      <c r="O120" s="325"/>
      <c r="P120" s="325"/>
      <c r="Q120" s="325"/>
      <c r="R120" s="325"/>
      <c r="S120" s="325"/>
      <c r="T120" s="325"/>
      <c r="U120" s="325"/>
      <c r="V120" s="325"/>
      <c r="W120" s="325"/>
      <c r="X120" s="325"/>
      <c r="Y120" s="325"/>
      <c r="Z120" s="325"/>
      <c r="AA120" s="511"/>
      <c r="AB120" s="325"/>
      <c r="AC120" s="325"/>
      <c r="AD120" s="325"/>
      <c r="AE120" s="511"/>
      <c r="AF120" s="325"/>
      <c r="AG120" s="325"/>
      <c r="AH120" s="325"/>
      <c r="AI120" s="511"/>
      <c r="AJ120" s="325"/>
      <c r="AK120" s="511"/>
      <c r="AL120" s="325"/>
      <c r="AM120" s="511"/>
      <c r="AN120" s="325"/>
      <c r="AO120" s="325"/>
      <c r="AP120" s="325"/>
      <c r="AQ120" s="511"/>
    </row>
    <row r="121" spans="1:43" ht="12.75">
      <c r="A121" s="325"/>
      <c r="B121" s="510"/>
      <c r="C121" s="325"/>
      <c r="D121" s="325"/>
      <c r="E121" s="325"/>
      <c r="F121" s="325"/>
      <c r="G121" s="325"/>
      <c r="H121" s="511"/>
      <c r="I121" s="325"/>
      <c r="J121" s="325"/>
      <c r="K121" s="325"/>
      <c r="L121" s="325"/>
      <c r="M121" s="325"/>
      <c r="N121" s="325"/>
      <c r="O121" s="325"/>
      <c r="P121" s="325"/>
      <c r="Q121" s="325"/>
      <c r="R121" s="325"/>
      <c r="S121" s="325"/>
      <c r="T121" s="325"/>
      <c r="U121" s="325"/>
      <c r="V121" s="325"/>
      <c r="W121" s="325"/>
      <c r="X121" s="325"/>
      <c r="Y121" s="325"/>
      <c r="Z121" s="325"/>
      <c r="AA121" s="511"/>
      <c r="AB121" s="325"/>
      <c r="AC121" s="325"/>
      <c r="AD121" s="325"/>
      <c r="AE121" s="511"/>
      <c r="AF121" s="325"/>
      <c r="AG121" s="325"/>
      <c r="AH121" s="325"/>
      <c r="AI121" s="511"/>
      <c r="AJ121" s="325"/>
      <c r="AK121" s="511"/>
      <c r="AL121" s="325"/>
      <c r="AM121" s="511"/>
      <c r="AN121" s="325"/>
      <c r="AO121" s="325"/>
      <c r="AP121" s="325"/>
      <c r="AQ121" s="511"/>
    </row>
    <row r="122" spans="1:43" ht="12.75">
      <c r="A122" s="325"/>
      <c r="B122" s="510"/>
      <c r="C122" s="325"/>
      <c r="D122" s="325"/>
      <c r="E122" s="325"/>
      <c r="F122" s="325"/>
      <c r="G122" s="325"/>
      <c r="H122" s="511"/>
      <c r="I122" s="325"/>
      <c r="J122" s="325"/>
      <c r="K122" s="325"/>
      <c r="L122" s="325"/>
      <c r="M122" s="325"/>
      <c r="N122" s="325"/>
      <c r="O122" s="325"/>
      <c r="P122" s="325"/>
      <c r="Q122" s="325"/>
      <c r="R122" s="325"/>
      <c r="S122" s="325"/>
      <c r="T122" s="325"/>
      <c r="U122" s="325"/>
      <c r="V122" s="325"/>
      <c r="W122" s="325"/>
      <c r="X122" s="325"/>
      <c r="Y122" s="325"/>
      <c r="Z122" s="325"/>
      <c r="AA122" s="511"/>
      <c r="AB122" s="325"/>
      <c r="AC122" s="325"/>
      <c r="AD122" s="325"/>
      <c r="AE122" s="511"/>
      <c r="AF122" s="325"/>
      <c r="AG122" s="325"/>
      <c r="AH122" s="325"/>
      <c r="AI122" s="511"/>
      <c r="AJ122" s="325"/>
      <c r="AK122" s="511"/>
      <c r="AL122" s="325"/>
      <c r="AM122" s="511"/>
      <c r="AN122" s="325"/>
      <c r="AO122" s="325"/>
      <c r="AP122" s="325"/>
      <c r="AQ122" s="511"/>
    </row>
    <row r="123" spans="1:43" ht="12.75">
      <c r="A123" s="325"/>
      <c r="B123" s="510"/>
      <c r="C123" s="325"/>
      <c r="D123" s="325"/>
      <c r="E123" s="325"/>
      <c r="F123" s="325"/>
      <c r="G123" s="325"/>
      <c r="H123" s="511"/>
      <c r="I123" s="325"/>
      <c r="J123" s="325"/>
      <c r="K123" s="325"/>
      <c r="L123" s="325"/>
      <c r="M123" s="325"/>
      <c r="N123" s="325"/>
      <c r="O123" s="325"/>
      <c r="P123" s="325"/>
      <c r="Q123" s="325"/>
      <c r="R123" s="325"/>
      <c r="S123" s="325"/>
      <c r="T123" s="325"/>
      <c r="U123" s="325"/>
      <c r="V123" s="325"/>
      <c r="W123" s="325"/>
      <c r="X123" s="325"/>
      <c r="Y123" s="325"/>
      <c r="Z123" s="325"/>
      <c r="AA123" s="511"/>
      <c r="AB123" s="325"/>
      <c r="AC123" s="325"/>
      <c r="AD123" s="325"/>
      <c r="AE123" s="511"/>
      <c r="AF123" s="325"/>
      <c r="AG123" s="325"/>
      <c r="AH123" s="325"/>
      <c r="AI123" s="511"/>
      <c r="AJ123" s="325"/>
      <c r="AK123" s="511"/>
      <c r="AL123" s="325"/>
      <c r="AM123" s="511"/>
      <c r="AN123" s="325"/>
      <c r="AO123" s="325"/>
      <c r="AP123" s="325"/>
      <c r="AQ123" s="511"/>
    </row>
    <row r="124" spans="1:43" ht="12.75">
      <c r="A124" s="325"/>
      <c r="B124" s="510"/>
      <c r="C124" s="325"/>
      <c r="D124" s="325"/>
      <c r="E124" s="325"/>
      <c r="F124" s="325"/>
      <c r="G124" s="325"/>
      <c r="H124" s="511"/>
      <c r="I124" s="325"/>
      <c r="J124" s="325"/>
      <c r="K124" s="325"/>
      <c r="L124" s="325"/>
      <c r="M124" s="325"/>
      <c r="N124" s="325"/>
      <c r="O124" s="325"/>
      <c r="P124" s="325"/>
      <c r="Q124" s="325"/>
      <c r="R124" s="325"/>
      <c r="S124" s="325"/>
      <c r="T124" s="325"/>
      <c r="U124" s="325"/>
      <c r="V124" s="325"/>
      <c r="W124" s="325"/>
      <c r="X124" s="325"/>
      <c r="Y124" s="325"/>
      <c r="Z124" s="325"/>
      <c r="AA124" s="511"/>
      <c r="AB124" s="325"/>
      <c r="AC124" s="325"/>
      <c r="AD124" s="325"/>
      <c r="AE124" s="511"/>
      <c r="AF124" s="325"/>
      <c r="AG124" s="325"/>
      <c r="AH124" s="325"/>
      <c r="AI124" s="511"/>
      <c r="AJ124" s="325"/>
      <c r="AK124" s="511"/>
      <c r="AL124" s="325"/>
      <c r="AM124" s="511"/>
      <c r="AN124" s="325"/>
      <c r="AO124" s="325"/>
      <c r="AP124" s="325"/>
      <c r="AQ124" s="511"/>
    </row>
    <row r="125" spans="1:43" ht="12.75">
      <c r="A125" s="325"/>
      <c r="B125" s="510"/>
      <c r="C125" s="325"/>
      <c r="D125" s="325"/>
      <c r="E125" s="325"/>
      <c r="F125" s="325"/>
      <c r="G125" s="325"/>
      <c r="H125" s="511"/>
      <c r="I125" s="325"/>
      <c r="J125" s="325"/>
      <c r="K125" s="325"/>
      <c r="L125" s="325"/>
      <c r="M125" s="325"/>
      <c r="N125" s="325"/>
      <c r="O125" s="325"/>
      <c r="P125" s="325"/>
      <c r="Q125" s="325"/>
      <c r="R125" s="325"/>
      <c r="S125" s="325"/>
      <c r="T125" s="325"/>
      <c r="U125" s="325"/>
      <c r="V125" s="325"/>
      <c r="W125" s="325"/>
      <c r="X125" s="325"/>
      <c r="Y125" s="325"/>
      <c r="Z125" s="325"/>
      <c r="AA125" s="511"/>
      <c r="AB125" s="325"/>
      <c r="AC125" s="325"/>
      <c r="AD125" s="325"/>
      <c r="AE125" s="511"/>
      <c r="AF125" s="325"/>
      <c r="AG125" s="325"/>
      <c r="AH125" s="325"/>
      <c r="AI125" s="511"/>
      <c r="AJ125" s="325"/>
      <c r="AK125" s="511"/>
      <c r="AL125" s="325"/>
      <c r="AM125" s="511"/>
      <c r="AN125" s="325"/>
      <c r="AO125" s="325"/>
      <c r="AP125" s="325"/>
      <c r="AQ125" s="511"/>
    </row>
    <row r="126" spans="1:43" ht="12.75">
      <c r="A126" s="325"/>
      <c r="B126" s="510"/>
      <c r="C126" s="325"/>
      <c r="D126" s="325"/>
      <c r="E126" s="325"/>
      <c r="F126" s="325"/>
      <c r="G126" s="325"/>
      <c r="H126" s="511"/>
      <c r="I126" s="325"/>
      <c r="J126" s="325"/>
      <c r="K126" s="325"/>
      <c r="L126" s="325"/>
      <c r="M126" s="325"/>
      <c r="N126" s="325"/>
      <c r="O126" s="325"/>
      <c r="P126" s="325"/>
      <c r="Q126" s="325"/>
      <c r="R126" s="325"/>
      <c r="S126" s="325"/>
      <c r="T126" s="325"/>
      <c r="U126" s="325"/>
      <c r="V126" s="325"/>
      <c r="W126" s="325"/>
      <c r="X126" s="325"/>
      <c r="Y126" s="325"/>
      <c r="Z126" s="325"/>
      <c r="AA126" s="511"/>
      <c r="AB126" s="325"/>
      <c r="AC126" s="325"/>
      <c r="AD126" s="325"/>
      <c r="AE126" s="511"/>
      <c r="AF126" s="325"/>
      <c r="AG126" s="325"/>
      <c r="AH126" s="325"/>
      <c r="AI126" s="511"/>
      <c r="AJ126" s="325"/>
      <c r="AK126" s="511"/>
      <c r="AL126" s="325"/>
      <c r="AM126" s="511"/>
      <c r="AN126" s="325"/>
      <c r="AO126" s="325"/>
      <c r="AP126" s="325"/>
      <c r="AQ126" s="511"/>
    </row>
    <row r="127" spans="1:43" ht="12.75">
      <c r="A127" s="325"/>
      <c r="B127" s="510"/>
      <c r="C127" s="325"/>
      <c r="D127" s="325"/>
      <c r="E127" s="325"/>
      <c r="F127" s="325"/>
      <c r="G127" s="325"/>
      <c r="H127" s="511"/>
      <c r="I127" s="325"/>
      <c r="J127" s="325"/>
      <c r="K127" s="325"/>
      <c r="L127" s="325"/>
      <c r="M127" s="325"/>
      <c r="N127" s="325"/>
      <c r="O127" s="325"/>
      <c r="P127" s="325"/>
      <c r="Q127" s="325"/>
      <c r="R127" s="325"/>
      <c r="S127" s="325"/>
      <c r="T127" s="325"/>
      <c r="U127" s="325"/>
      <c r="V127" s="325"/>
      <c r="W127" s="325"/>
      <c r="X127" s="325"/>
      <c r="Y127" s="325"/>
      <c r="Z127" s="325"/>
      <c r="AA127" s="511"/>
      <c r="AB127" s="325"/>
      <c r="AC127" s="325"/>
      <c r="AD127" s="325"/>
      <c r="AE127" s="511"/>
      <c r="AF127" s="325"/>
      <c r="AG127" s="325"/>
      <c r="AH127" s="325"/>
      <c r="AI127" s="511"/>
      <c r="AJ127" s="325"/>
      <c r="AK127" s="511"/>
      <c r="AL127" s="325"/>
      <c r="AM127" s="511"/>
      <c r="AN127" s="325"/>
      <c r="AO127" s="325"/>
      <c r="AP127" s="325"/>
      <c r="AQ127" s="511"/>
    </row>
    <row r="128" spans="1:43" ht="12.75">
      <c r="A128" s="325"/>
      <c r="B128" s="510"/>
      <c r="C128" s="325"/>
      <c r="D128" s="325"/>
      <c r="E128" s="325"/>
      <c r="F128" s="325"/>
      <c r="G128" s="325"/>
      <c r="H128" s="511"/>
      <c r="I128" s="325"/>
      <c r="J128" s="325"/>
      <c r="K128" s="325"/>
      <c r="L128" s="325"/>
      <c r="M128" s="325"/>
      <c r="N128" s="325"/>
      <c r="O128" s="325"/>
      <c r="P128" s="325"/>
      <c r="Q128" s="325"/>
      <c r="R128" s="325"/>
      <c r="S128" s="325"/>
      <c r="T128" s="325"/>
      <c r="U128" s="325"/>
      <c r="V128" s="325"/>
      <c r="W128" s="325"/>
      <c r="X128" s="325"/>
      <c r="Y128" s="325"/>
      <c r="Z128" s="325"/>
      <c r="AA128" s="511"/>
      <c r="AB128" s="325"/>
      <c r="AC128" s="325"/>
      <c r="AD128" s="325"/>
      <c r="AE128" s="511"/>
      <c r="AF128" s="325"/>
      <c r="AG128" s="325"/>
      <c r="AH128" s="325"/>
      <c r="AI128" s="511"/>
      <c r="AJ128" s="325"/>
      <c r="AK128" s="511"/>
      <c r="AL128" s="325"/>
      <c r="AM128" s="511"/>
      <c r="AN128" s="325"/>
      <c r="AO128" s="325"/>
      <c r="AP128" s="325"/>
      <c r="AQ128" s="511"/>
    </row>
    <row r="129" spans="1:43" ht="12.75">
      <c r="A129" s="325"/>
      <c r="B129" s="510"/>
      <c r="C129" s="325"/>
      <c r="D129" s="325"/>
      <c r="E129" s="325"/>
      <c r="F129" s="325"/>
      <c r="G129" s="325"/>
      <c r="H129" s="511"/>
      <c r="I129" s="325"/>
      <c r="J129" s="325"/>
      <c r="K129" s="325"/>
      <c r="L129" s="325"/>
      <c r="M129" s="325"/>
      <c r="N129" s="325"/>
      <c r="O129" s="325"/>
      <c r="P129" s="325"/>
      <c r="Q129" s="325"/>
      <c r="R129" s="325"/>
      <c r="S129" s="325"/>
      <c r="T129" s="325"/>
      <c r="U129" s="325"/>
      <c r="V129" s="325"/>
      <c r="W129" s="325"/>
      <c r="X129" s="325"/>
      <c r="Y129" s="325"/>
      <c r="Z129" s="325"/>
      <c r="AA129" s="511"/>
      <c r="AB129" s="325"/>
      <c r="AC129" s="325"/>
      <c r="AD129" s="325"/>
      <c r="AE129" s="511"/>
      <c r="AF129" s="325"/>
      <c r="AG129" s="325"/>
      <c r="AH129" s="325"/>
      <c r="AI129" s="511"/>
      <c r="AJ129" s="325"/>
      <c r="AK129" s="511"/>
      <c r="AL129" s="325"/>
      <c r="AM129" s="511"/>
      <c r="AN129" s="325"/>
      <c r="AO129" s="325"/>
      <c r="AP129" s="325"/>
      <c r="AQ129" s="511"/>
    </row>
    <row r="130" spans="1:43" ht="12.75">
      <c r="A130" s="325"/>
      <c r="B130" s="510"/>
      <c r="C130" s="325"/>
      <c r="D130" s="325"/>
      <c r="E130" s="325"/>
      <c r="F130" s="325"/>
      <c r="G130" s="325"/>
      <c r="H130" s="511"/>
      <c r="I130" s="325"/>
      <c r="J130" s="325"/>
      <c r="K130" s="325"/>
      <c r="L130" s="325"/>
      <c r="M130" s="325"/>
      <c r="N130" s="325"/>
      <c r="O130" s="325"/>
      <c r="P130" s="325"/>
      <c r="Q130" s="325"/>
      <c r="R130" s="325"/>
      <c r="S130" s="325"/>
      <c r="T130" s="325"/>
      <c r="U130" s="325"/>
      <c r="V130" s="325"/>
      <c r="W130" s="325"/>
      <c r="X130" s="325"/>
      <c r="Y130" s="325"/>
      <c r="Z130" s="325"/>
      <c r="AA130" s="511"/>
      <c r="AB130" s="325"/>
      <c r="AC130" s="325"/>
      <c r="AD130" s="325"/>
      <c r="AE130" s="511"/>
      <c r="AF130" s="325"/>
      <c r="AG130" s="325"/>
      <c r="AH130" s="325"/>
      <c r="AI130" s="511"/>
      <c r="AJ130" s="325"/>
      <c r="AK130" s="511"/>
      <c r="AL130" s="325"/>
      <c r="AM130" s="511"/>
      <c r="AN130" s="325"/>
      <c r="AO130" s="325"/>
      <c r="AP130" s="325"/>
      <c r="AQ130" s="511"/>
    </row>
    <row r="131" spans="1:43" ht="12.75">
      <c r="A131" s="325"/>
      <c r="B131" s="510"/>
      <c r="C131" s="325"/>
      <c r="D131" s="325"/>
      <c r="E131" s="325"/>
      <c r="F131" s="325"/>
      <c r="G131" s="325"/>
      <c r="H131" s="511"/>
      <c r="I131" s="325"/>
      <c r="J131" s="325"/>
      <c r="K131" s="325"/>
      <c r="L131" s="325"/>
      <c r="M131" s="325"/>
      <c r="N131" s="325"/>
      <c r="O131" s="325"/>
      <c r="P131" s="325"/>
      <c r="Q131" s="325"/>
      <c r="R131" s="325"/>
      <c r="S131" s="325"/>
      <c r="T131" s="325"/>
      <c r="U131" s="325"/>
      <c r="V131" s="325"/>
      <c r="W131" s="325"/>
      <c r="X131" s="325"/>
      <c r="Y131" s="325"/>
      <c r="Z131" s="325"/>
      <c r="AA131" s="511"/>
      <c r="AB131" s="325"/>
      <c r="AC131" s="325"/>
      <c r="AD131" s="325"/>
      <c r="AE131" s="511"/>
      <c r="AF131" s="325"/>
      <c r="AG131" s="325"/>
      <c r="AH131" s="325"/>
      <c r="AI131" s="511"/>
      <c r="AJ131" s="325"/>
      <c r="AK131" s="511"/>
      <c r="AL131" s="325"/>
      <c r="AM131" s="511"/>
      <c r="AN131" s="325"/>
      <c r="AO131" s="325"/>
      <c r="AP131" s="325"/>
      <c r="AQ131" s="511"/>
    </row>
    <row r="132" spans="1:43" ht="12.75">
      <c r="A132" s="325"/>
      <c r="B132" s="510"/>
      <c r="C132" s="325"/>
      <c r="D132" s="325"/>
      <c r="E132" s="325"/>
      <c r="F132" s="325"/>
      <c r="G132" s="325"/>
      <c r="H132" s="511"/>
      <c r="I132" s="325"/>
      <c r="J132" s="325"/>
      <c r="K132" s="325"/>
      <c r="L132" s="325"/>
      <c r="M132" s="325"/>
      <c r="N132" s="325"/>
      <c r="O132" s="325"/>
      <c r="P132" s="325"/>
      <c r="Q132" s="325"/>
      <c r="R132" s="325"/>
      <c r="S132" s="325"/>
      <c r="T132" s="325"/>
      <c r="U132" s="325"/>
      <c r="V132" s="325"/>
      <c r="W132" s="325"/>
      <c r="X132" s="325"/>
      <c r="Y132" s="325"/>
      <c r="Z132" s="325"/>
      <c r="AA132" s="511"/>
      <c r="AB132" s="325"/>
      <c r="AC132" s="325"/>
      <c r="AD132" s="325"/>
      <c r="AE132" s="511"/>
      <c r="AF132" s="325"/>
      <c r="AG132" s="325"/>
      <c r="AH132" s="325"/>
      <c r="AI132" s="511"/>
      <c r="AJ132" s="325"/>
      <c r="AK132" s="511"/>
      <c r="AL132" s="325"/>
      <c r="AM132" s="511"/>
      <c r="AN132" s="325"/>
      <c r="AO132" s="325"/>
      <c r="AP132" s="325"/>
      <c r="AQ132" s="511"/>
    </row>
    <row r="133" spans="1:43" ht="12.75">
      <c r="A133" s="325"/>
      <c r="B133" s="510"/>
      <c r="C133" s="325"/>
      <c r="D133" s="325"/>
      <c r="E133" s="325"/>
      <c r="F133" s="325"/>
      <c r="G133" s="325"/>
      <c r="H133" s="511"/>
      <c r="I133" s="325"/>
      <c r="J133" s="325"/>
      <c r="K133" s="325"/>
      <c r="L133" s="325"/>
      <c r="M133" s="325"/>
      <c r="N133" s="325"/>
      <c r="O133" s="325"/>
      <c r="P133" s="325"/>
      <c r="Q133" s="325"/>
      <c r="R133" s="325"/>
      <c r="S133" s="325"/>
      <c r="T133" s="325"/>
      <c r="U133" s="325"/>
      <c r="V133" s="325"/>
      <c r="W133" s="325"/>
      <c r="X133" s="325"/>
      <c r="Y133" s="325"/>
      <c r="Z133" s="325"/>
      <c r="AA133" s="511"/>
      <c r="AB133" s="325"/>
      <c r="AC133" s="325"/>
      <c r="AD133" s="325"/>
      <c r="AE133" s="511"/>
      <c r="AF133" s="325"/>
      <c r="AG133" s="325"/>
      <c r="AH133" s="325"/>
      <c r="AI133" s="511"/>
      <c r="AJ133" s="325"/>
      <c r="AK133" s="511"/>
      <c r="AL133" s="325"/>
      <c r="AM133" s="511"/>
      <c r="AN133" s="325"/>
      <c r="AO133" s="325"/>
      <c r="AP133" s="325"/>
      <c r="AQ133" s="511"/>
    </row>
    <row r="134" spans="1:43" ht="12.75">
      <c r="A134" s="325"/>
      <c r="B134" s="510"/>
      <c r="C134" s="325"/>
      <c r="D134" s="325"/>
      <c r="E134" s="325"/>
      <c r="F134" s="325"/>
      <c r="G134" s="325"/>
      <c r="H134" s="511"/>
      <c r="I134" s="325"/>
      <c r="J134" s="325"/>
      <c r="K134" s="325"/>
      <c r="L134" s="325"/>
      <c r="M134" s="325"/>
      <c r="N134" s="325"/>
      <c r="O134" s="325"/>
      <c r="P134" s="325"/>
      <c r="Q134" s="325"/>
      <c r="R134" s="325"/>
      <c r="S134" s="325"/>
      <c r="T134" s="325"/>
      <c r="U134" s="325"/>
      <c r="V134" s="325"/>
      <c r="W134" s="325"/>
      <c r="X134" s="325"/>
      <c r="Y134" s="325"/>
      <c r="Z134" s="325"/>
      <c r="AA134" s="511"/>
      <c r="AB134" s="325"/>
      <c r="AC134" s="325"/>
      <c r="AD134" s="325"/>
      <c r="AE134" s="511"/>
      <c r="AF134" s="325"/>
      <c r="AG134" s="325"/>
      <c r="AH134" s="325"/>
      <c r="AI134" s="511"/>
      <c r="AJ134" s="325"/>
      <c r="AK134" s="511"/>
      <c r="AL134" s="325"/>
      <c r="AM134" s="511"/>
      <c r="AN134" s="325"/>
      <c r="AO134" s="325"/>
      <c r="AP134" s="325"/>
      <c r="AQ134" s="511"/>
    </row>
    <row r="135" spans="1:43" ht="12.75">
      <c r="A135" s="325"/>
      <c r="B135" s="510"/>
      <c r="C135" s="325"/>
      <c r="D135" s="325"/>
      <c r="E135" s="325"/>
      <c r="F135" s="325"/>
      <c r="G135" s="325"/>
      <c r="H135" s="511"/>
      <c r="I135" s="325"/>
      <c r="J135" s="325"/>
      <c r="K135" s="325"/>
      <c r="L135" s="325"/>
      <c r="M135" s="325"/>
      <c r="N135" s="325"/>
      <c r="O135" s="325"/>
      <c r="P135" s="325"/>
      <c r="Q135" s="325"/>
      <c r="R135" s="325"/>
      <c r="S135" s="325"/>
      <c r="T135" s="325"/>
      <c r="U135" s="325"/>
      <c r="V135" s="325"/>
      <c r="W135" s="325"/>
      <c r="X135" s="325"/>
      <c r="Y135" s="325"/>
      <c r="Z135" s="325"/>
      <c r="AA135" s="511"/>
      <c r="AB135" s="325"/>
      <c r="AC135" s="325"/>
      <c r="AD135" s="325"/>
      <c r="AE135" s="511"/>
      <c r="AF135" s="325"/>
      <c r="AG135" s="325"/>
      <c r="AH135" s="325"/>
      <c r="AI135" s="511"/>
      <c r="AJ135" s="325"/>
      <c r="AK135" s="511"/>
      <c r="AL135" s="325"/>
      <c r="AM135" s="511"/>
      <c r="AN135" s="325"/>
      <c r="AO135" s="325"/>
      <c r="AP135" s="325"/>
      <c r="AQ135" s="511"/>
    </row>
    <row r="136" spans="1:43" ht="12.75">
      <c r="A136" s="325"/>
      <c r="B136" s="510"/>
      <c r="C136" s="325"/>
      <c r="D136" s="325"/>
      <c r="E136" s="325"/>
      <c r="F136" s="325"/>
      <c r="G136" s="325"/>
      <c r="H136" s="511"/>
      <c r="I136" s="325"/>
      <c r="J136" s="325"/>
      <c r="K136" s="325"/>
      <c r="L136" s="325"/>
      <c r="M136" s="325"/>
      <c r="N136" s="325"/>
      <c r="O136" s="325"/>
      <c r="P136" s="325"/>
      <c r="Q136" s="325"/>
      <c r="R136" s="325"/>
      <c r="S136" s="325"/>
      <c r="T136" s="325"/>
      <c r="U136" s="325"/>
      <c r="V136" s="325"/>
      <c r="W136" s="325"/>
      <c r="X136" s="325"/>
      <c r="Y136" s="325"/>
      <c r="Z136" s="325"/>
      <c r="AA136" s="511"/>
      <c r="AB136" s="325"/>
      <c r="AC136" s="325"/>
      <c r="AD136" s="325"/>
      <c r="AE136" s="511"/>
      <c r="AF136" s="325"/>
      <c r="AG136" s="325"/>
      <c r="AH136" s="325"/>
      <c r="AI136" s="511"/>
      <c r="AJ136" s="325"/>
      <c r="AK136" s="511"/>
      <c r="AL136" s="325"/>
      <c r="AM136" s="511"/>
      <c r="AN136" s="325"/>
      <c r="AO136" s="325"/>
      <c r="AP136" s="325"/>
      <c r="AQ136" s="511"/>
    </row>
    <row r="137" spans="1:43" ht="12.75">
      <c r="A137" s="325"/>
      <c r="B137" s="510"/>
      <c r="C137" s="325"/>
      <c r="D137" s="325"/>
      <c r="E137" s="325"/>
      <c r="F137" s="325"/>
      <c r="G137" s="325"/>
      <c r="H137" s="511"/>
      <c r="I137" s="325"/>
      <c r="J137" s="325"/>
      <c r="K137" s="325"/>
      <c r="L137" s="325"/>
      <c r="M137" s="325"/>
      <c r="N137" s="325"/>
      <c r="O137" s="325"/>
      <c r="P137" s="325"/>
      <c r="Q137" s="325"/>
      <c r="R137" s="325"/>
      <c r="S137" s="325"/>
      <c r="T137" s="325"/>
      <c r="U137" s="325"/>
      <c r="V137" s="325"/>
      <c r="W137" s="325"/>
      <c r="X137" s="325"/>
      <c r="Y137" s="325"/>
      <c r="Z137" s="325"/>
      <c r="AA137" s="511"/>
      <c r="AB137" s="325"/>
      <c r="AC137" s="325"/>
      <c r="AD137" s="325"/>
      <c r="AE137" s="511"/>
      <c r="AF137" s="325"/>
      <c r="AG137" s="325"/>
      <c r="AH137" s="325"/>
      <c r="AI137" s="511"/>
      <c r="AJ137" s="325"/>
      <c r="AK137" s="511"/>
      <c r="AL137" s="325"/>
      <c r="AM137" s="511"/>
      <c r="AN137" s="325"/>
      <c r="AO137" s="325"/>
      <c r="AP137" s="325"/>
      <c r="AQ137" s="511"/>
    </row>
    <row r="138" spans="1:43" ht="12.75">
      <c r="A138" s="325"/>
      <c r="B138" s="510"/>
      <c r="C138" s="325"/>
      <c r="D138" s="325"/>
      <c r="E138" s="325"/>
      <c r="F138" s="325"/>
      <c r="G138" s="325"/>
      <c r="H138" s="511"/>
      <c r="I138" s="325"/>
      <c r="J138" s="325"/>
      <c r="K138" s="325"/>
      <c r="L138" s="325"/>
      <c r="M138" s="325"/>
      <c r="N138" s="325"/>
      <c r="O138" s="325"/>
      <c r="P138" s="325"/>
      <c r="Q138" s="325"/>
      <c r="R138" s="325"/>
      <c r="S138" s="325"/>
      <c r="T138" s="325"/>
      <c r="U138" s="325"/>
      <c r="V138" s="325"/>
      <c r="W138" s="325"/>
      <c r="X138" s="325"/>
      <c r="Y138" s="325"/>
      <c r="Z138" s="325"/>
      <c r="AA138" s="511"/>
      <c r="AB138" s="325"/>
      <c r="AC138" s="325"/>
      <c r="AD138" s="325"/>
      <c r="AE138" s="511"/>
      <c r="AF138" s="325"/>
      <c r="AG138" s="325"/>
      <c r="AH138" s="325"/>
      <c r="AI138" s="511"/>
      <c r="AJ138" s="325"/>
      <c r="AK138" s="511"/>
      <c r="AL138" s="325"/>
      <c r="AM138" s="511"/>
      <c r="AN138" s="325"/>
      <c r="AO138" s="325"/>
      <c r="AP138" s="325"/>
      <c r="AQ138" s="511"/>
    </row>
    <row r="139" spans="1:43" ht="12.75">
      <c r="A139" s="325"/>
      <c r="B139" s="510"/>
      <c r="C139" s="325"/>
      <c r="D139" s="325"/>
      <c r="E139" s="325"/>
      <c r="F139" s="325"/>
      <c r="G139" s="325"/>
      <c r="H139" s="511"/>
      <c r="I139" s="325"/>
      <c r="J139" s="325"/>
      <c r="K139" s="325"/>
      <c r="L139" s="325"/>
      <c r="M139" s="325"/>
      <c r="N139" s="325"/>
      <c r="O139" s="325"/>
      <c r="P139" s="325"/>
      <c r="Q139" s="325"/>
      <c r="R139" s="325"/>
      <c r="S139" s="325"/>
      <c r="T139" s="325"/>
      <c r="U139" s="325"/>
      <c r="V139" s="325"/>
      <c r="W139" s="325"/>
      <c r="X139" s="325"/>
      <c r="Y139" s="325"/>
      <c r="Z139" s="325"/>
      <c r="AA139" s="511"/>
      <c r="AB139" s="325"/>
      <c r="AC139" s="325"/>
      <c r="AD139" s="325"/>
      <c r="AE139" s="511"/>
      <c r="AF139" s="325"/>
      <c r="AG139" s="325"/>
      <c r="AH139" s="325"/>
      <c r="AI139" s="511"/>
      <c r="AJ139" s="325"/>
      <c r="AK139" s="511"/>
      <c r="AL139" s="325"/>
      <c r="AM139" s="511"/>
      <c r="AN139" s="325"/>
      <c r="AO139" s="325"/>
      <c r="AP139" s="325"/>
      <c r="AQ139" s="511"/>
    </row>
    <row r="140" spans="1:43" ht="12.75">
      <c r="A140" s="325"/>
      <c r="B140" s="510"/>
      <c r="C140" s="325"/>
      <c r="D140" s="325"/>
      <c r="E140" s="325"/>
      <c r="F140" s="325"/>
      <c r="G140" s="325"/>
      <c r="H140" s="511"/>
      <c r="I140" s="325"/>
      <c r="J140" s="325"/>
      <c r="K140" s="325"/>
      <c r="L140" s="325"/>
      <c r="M140" s="325"/>
      <c r="N140" s="325"/>
      <c r="O140" s="325"/>
      <c r="P140" s="325"/>
      <c r="Q140" s="325"/>
      <c r="R140" s="325"/>
      <c r="S140" s="325"/>
      <c r="T140" s="325"/>
      <c r="U140" s="325"/>
      <c r="V140" s="325"/>
      <c r="W140" s="325"/>
      <c r="X140" s="325"/>
      <c r="Y140" s="325"/>
      <c r="Z140" s="325"/>
      <c r="AA140" s="511"/>
      <c r="AB140" s="325"/>
      <c r="AC140" s="325"/>
      <c r="AD140" s="325"/>
      <c r="AE140" s="511"/>
      <c r="AF140" s="325"/>
      <c r="AG140" s="325"/>
      <c r="AH140" s="325"/>
      <c r="AI140" s="511"/>
      <c r="AJ140" s="325"/>
      <c r="AK140" s="511"/>
      <c r="AL140" s="325"/>
      <c r="AM140" s="511"/>
      <c r="AN140" s="325"/>
      <c r="AO140" s="325"/>
      <c r="AP140" s="325"/>
      <c r="AQ140" s="511"/>
    </row>
    <row r="141" spans="1:43" ht="12.75">
      <c r="A141" s="325"/>
      <c r="B141" s="510"/>
      <c r="C141" s="325"/>
      <c r="D141" s="325"/>
      <c r="E141" s="325"/>
      <c r="F141" s="325"/>
      <c r="G141" s="325"/>
      <c r="H141" s="511"/>
      <c r="I141" s="325"/>
      <c r="J141" s="325"/>
      <c r="K141" s="325"/>
      <c r="L141" s="325"/>
      <c r="M141" s="325"/>
      <c r="N141" s="325"/>
      <c r="O141" s="325"/>
      <c r="P141" s="325"/>
      <c r="Q141" s="325"/>
      <c r="R141" s="325"/>
      <c r="S141" s="325"/>
      <c r="T141" s="325"/>
      <c r="U141" s="325"/>
      <c r="V141" s="325"/>
      <c r="W141" s="325"/>
      <c r="X141" s="325"/>
      <c r="Y141" s="325"/>
      <c r="Z141" s="325"/>
      <c r="AA141" s="511"/>
      <c r="AB141" s="325"/>
      <c r="AC141" s="325"/>
      <c r="AD141" s="325"/>
      <c r="AE141" s="511"/>
      <c r="AF141" s="325"/>
      <c r="AG141" s="325"/>
      <c r="AH141" s="325"/>
      <c r="AI141" s="511"/>
      <c r="AJ141" s="325"/>
      <c r="AK141" s="511"/>
      <c r="AL141" s="325"/>
      <c r="AM141" s="511"/>
      <c r="AN141" s="325"/>
      <c r="AO141" s="325"/>
      <c r="AP141" s="325"/>
      <c r="AQ141" s="511"/>
    </row>
    <row r="142" spans="1:43" ht="12.75">
      <c r="A142" s="325"/>
      <c r="B142" s="510"/>
      <c r="C142" s="325"/>
      <c r="D142" s="325"/>
      <c r="E142" s="325"/>
      <c r="F142" s="325"/>
      <c r="G142" s="325"/>
      <c r="H142" s="511"/>
      <c r="I142" s="325"/>
      <c r="J142" s="325"/>
      <c r="K142" s="325"/>
      <c r="L142" s="325"/>
      <c r="M142" s="325"/>
      <c r="N142" s="325"/>
      <c r="O142" s="325"/>
      <c r="P142" s="325"/>
      <c r="Q142" s="325"/>
      <c r="R142" s="325"/>
      <c r="S142" s="325"/>
      <c r="T142" s="325"/>
      <c r="U142" s="325"/>
      <c r="V142" s="325"/>
      <c r="W142" s="325"/>
      <c r="X142" s="325"/>
      <c r="Y142" s="325"/>
      <c r="Z142" s="325"/>
      <c r="AA142" s="511"/>
      <c r="AB142" s="325"/>
      <c r="AC142" s="325"/>
      <c r="AD142" s="325"/>
      <c r="AE142" s="511"/>
      <c r="AF142" s="325"/>
      <c r="AG142" s="325"/>
      <c r="AH142" s="325"/>
      <c r="AI142" s="511"/>
      <c r="AJ142" s="325"/>
      <c r="AK142" s="511"/>
      <c r="AL142" s="325"/>
      <c r="AM142" s="511"/>
      <c r="AN142" s="325"/>
      <c r="AO142" s="325"/>
      <c r="AP142" s="325"/>
      <c r="AQ142" s="511"/>
    </row>
    <row r="143" spans="1:43" ht="12.75">
      <c r="A143" s="325"/>
      <c r="B143" s="510"/>
      <c r="C143" s="325"/>
      <c r="D143" s="325"/>
      <c r="E143" s="325"/>
      <c r="F143" s="325"/>
      <c r="G143" s="325"/>
      <c r="H143" s="511"/>
      <c r="I143" s="325"/>
      <c r="J143" s="325"/>
      <c r="K143" s="325"/>
      <c r="L143" s="325"/>
      <c r="M143" s="325"/>
      <c r="N143" s="325"/>
      <c r="O143" s="325"/>
      <c r="P143" s="325"/>
      <c r="Q143" s="325"/>
      <c r="R143" s="325"/>
      <c r="S143" s="325"/>
      <c r="T143" s="325"/>
      <c r="U143" s="325"/>
      <c r="V143" s="325"/>
      <c r="W143" s="325"/>
      <c r="X143" s="325"/>
      <c r="Y143" s="325"/>
      <c r="Z143" s="325"/>
      <c r="AA143" s="511"/>
      <c r="AB143" s="325"/>
      <c r="AC143" s="325"/>
      <c r="AD143" s="325"/>
      <c r="AE143" s="511"/>
      <c r="AF143" s="325"/>
      <c r="AG143" s="325"/>
      <c r="AH143" s="325"/>
      <c r="AI143" s="511"/>
      <c r="AJ143" s="325"/>
      <c r="AK143" s="511"/>
      <c r="AL143" s="325"/>
      <c r="AM143" s="511"/>
      <c r="AN143" s="325"/>
      <c r="AO143" s="325"/>
      <c r="AP143" s="325"/>
      <c r="AQ143" s="511"/>
    </row>
    <row r="144" spans="1:43" ht="12.75">
      <c r="A144" s="325"/>
      <c r="B144" s="510"/>
      <c r="C144" s="325"/>
      <c r="D144" s="325"/>
      <c r="E144" s="325"/>
      <c r="F144" s="325"/>
      <c r="G144" s="325"/>
      <c r="H144" s="511"/>
      <c r="I144" s="325"/>
      <c r="J144" s="325"/>
      <c r="K144" s="325"/>
      <c r="L144" s="325"/>
      <c r="M144" s="325"/>
      <c r="N144" s="325"/>
      <c r="O144" s="325"/>
      <c r="P144" s="325"/>
      <c r="Q144" s="325"/>
      <c r="R144" s="325"/>
      <c r="S144" s="325"/>
      <c r="T144" s="325"/>
      <c r="U144" s="325"/>
      <c r="V144" s="325"/>
      <c r="W144" s="325"/>
      <c r="X144" s="325"/>
      <c r="Y144" s="325"/>
      <c r="Z144" s="325"/>
      <c r="AA144" s="511"/>
      <c r="AB144" s="325"/>
      <c r="AC144" s="325"/>
      <c r="AD144" s="325"/>
      <c r="AE144" s="511"/>
      <c r="AF144" s="325"/>
      <c r="AG144" s="325"/>
      <c r="AH144" s="325"/>
      <c r="AI144" s="511"/>
      <c r="AJ144" s="325"/>
      <c r="AK144" s="511"/>
      <c r="AL144" s="325"/>
      <c r="AM144" s="511"/>
      <c r="AN144" s="325"/>
      <c r="AO144" s="325"/>
      <c r="AP144" s="325"/>
      <c r="AQ144" s="511"/>
    </row>
    <row r="145" spans="1:43" ht="12.75">
      <c r="A145" s="325"/>
      <c r="B145" s="510"/>
      <c r="C145" s="325"/>
      <c r="D145" s="325"/>
      <c r="E145" s="325"/>
      <c r="F145" s="325"/>
      <c r="G145" s="325"/>
      <c r="H145" s="511"/>
      <c r="I145" s="325"/>
      <c r="J145" s="325"/>
      <c r="K145" s="325"/>
      <c r="L145" s="325"/>
      <c r="M145" s="325"/>
      <c r="N145" s="325"/>
      <c r="O145" s="325"/>
      <c r="P145" s="325"/>
      <c r="Q145" s="325"/>
      <c r="R145" s="325"/>
      <c r="S145" s="325"/>
      <c r="T145" s="325"/>
      <c r="U145" s="325"/>
      <c r="V145" s="325"/>
      <c r="W145" s="325"/>
      <c r="X145" s="325"/>
      <c r="Y145" s="325"/>
      <c r="Z145" s="325"/>
      <c r="AA145" s="511"/>
      <c r="AB145" s="325"/>
      <c r="AC145" s="325"/>
      <c r="AD145" s="325"/>
      <c r="AE145" s="511"/>
      <c r="AF145" s="325"/>
      <c r="AG145" s="325"/>
      <c r="AH145" s="325"/>
      <c r="AI145" s="511"/>
      <c r="AJ145" s="325"/>
      <c r="AK145" s="511"/>
      <c r="AL145" s="325"/>
      <c r="AM145" s="511"/>
      <c r="AN145" s="325"/>
      <c r="AO145" s="325"/>
      <c r="AP145" s="325"/>
      <c r="AQ145" s="511"/>
    </row>
    <row r="146" spans="1:43" ht="12.75">
      <c r="A146" s="325"/>
      <c r="B146" s="510"/>
      <c r="C146" s="325"/>
      <c r="D146" s="325"/>
      <c r="E146" s="325"/>
      <c r="F146" s="325"/>
      <c r="G146" s="325"/>
      <c r="H146" s="511"/>
      <c r="I146" s="325"/>
      <c r="J146" s="325"/>
      <c r="K146" s="325"/>
      <c r="L146" s="325"/>
      <c r="M146" s="325"/>
      <c r="N146" s="325"/>
      <c r="O146" s="325"/>
      <c r="P146" s="325"/>
      <c r="Q146" s="325"/>
      <c r="R146" s="325"/>
      <c r="S146" s="325"/>
      <c r="T146" s="325"/>
      <c r="U146" s="325"/>
      <c r="V146" s="325"/>
      <c r="W146" s="325"/>
      <c r="X146" s="325"/>
      <c r="Y146" s="325"/>
      <c r="Z146" s="325"/>
      <c r="AA146" s="511"/>
      <c r="AB146" s="325"/>
      <c r="AC146" s="325"/>
      <c r="AD146" s="325"/>
      <c r="AE146" s="511"/>
      <c r="AF146" s="325"/>
      <c r="AG146" s="325"/>
      <c r="AH146" s="325"/>
      <c r="AI146" s="511"/>
      <c r="AJ146" s="325"/>
      <c r="AK146" s="511"/>
      <c r="AL146" s="325"/>
      <c r="AM146" s="511"/>
      <c r="AN146" s="325"/>
      <c r="AO146" s="325"/>
      <c r="AP146" s="325"/>
      <c r="AQ146" s="511"/>
    </row>
    <row r="147" spans="1:43" ht="12.75">
      <c r="A147" s="325"/>
      <c r="B147" s="510"/>
      <c r="C147" s="325"/>
      <c r="D147" s="325"/>
      <c r="E147" s="325"/>
      <c r="F147" s="325"/>
      <c r="G147" s="325"/>
      <c r="H147" s="511"/>
      <c r="I147" s="325"/>
      <c r="J147" s="325"/>
      <c r="K147" s="325"/>
      <c r="L147" s="325"/>
      <c r="M147" s="325"/>
      <c r="N147" s="325"/>
      <c r="O147" s="325"/>
      <c r="P147" s="325"/>
      <c r="Q147" s="325"/>
      <c r="R147" s="325"/>
      <c r="S147" s="325"/>
      <c r="T147" s="325"/>
      <c r="U147" s="325"/>
      <c r="V147" s="325"/>
      <c r="W147" s="325"/>
      <c r="X147" s="325"/>
      <c r="Y147" s="325"/>
      <c r="Z147" s="325"/>
      <c r="AA147" s="511"/>
      <c r="AB147" s="325"/>
      <c r="AC147" s="325"/>
      <c r="AD147" s="325"/>
      <c r="AE147" s="511"/>
      <c r="AF147" s="325"/>
      <c r="AG147" s="325"/>
      <c r="AH147" s="325"/>
      <c r="AI147" s="511"/>
      <c r="AJ147" s="325"/>
      <c r="AK147" s="511"/>
      <c r="AL147" s="325"/>
      <c r="AM147" s="511"/>
      <c r="AN147" s="325"/>
      <c r="AO147" s="325"/>
      <c r="AP147" s="325"/>
      <c r="AQ147" s="511"/>
    </row>
    <row r="148" spans="1:43" ht="12.75">
      <c r="A148" s="325"/>
      <c r="B148" s="510"/>
      <c r="C148" s="325"/>
      <c r="D148" s="325"/>
      <c r="E148" s="325"/>
      <c r="F148" s="325"/>
      <c r="G148" s="325"/>
      <c r="H148" s="511"/>
      <c r="I148" s="325"/>
      <c r="J148" s="325"/>
      <c r="K148" s="325"/>
      <c r="L148" s="325"/>
      <c r="M148" s="325"/>
      <c r="N148" s="325"/>
      <c r="O148" s="325"/>
      <c r="P148" s="325"/>
      <c r="Q148" s="325"/>
      <c r="R148" s="325"/>
      <c r="S148" s="325"/>
      <c r="T148" s="325"/>
      <c r="U148" s="325"/>
      <c r="V148" s="325"/>
      <c r="W148" s="325"/>
      <c r="X148" s="325"/>
      <c r="Y148" s="325"/>
      <c r="Z148" s="325"/>
      <c r="AA148" s="511"/>
      <c r="AB148" s="325"/>
      <c r="AC148" s="325"/>
      <c r="AD148" s="325"/>
      <c r="AE148" s="511"/>
      <c r="AF148" s="325"/>
      <c r="AG148" s="325"/>
      <c r="AH148" s="325"/>
      <c r="AI148" s="511"/>
      <c r="AJ148" s="325"/>
      <c r="AK148" s="511"/>
      <c r="AL148" s="325"/>
      <c r="AM148" s="511"/>
      <c r="AN148" s="325"/>
      <c r="AO148" s="325"/>
      <c r="AP148" s="325"/>
      <c r="AQ148" s="511"/>
    </row>
    <row r="149" spans="1:43" ht="12.75">
      <c r="A149" s="325"/>
      <c r="B149" s="510"/>
      <c r="C149" s="325"/>
      <c r="D149" s="325"/>
      <c r="E149" s="325"/>
      <c r="F149" s="325"/>
      <c r="G149" s="325"/>
      <c r="H149" s="511"/>
      <c r="I149" s="325"/>
      <c r="J149" s="325"/>
      <c r="K149" s="325"/>
      <c r="L149" s="325"/>
      <c r="M149" s="325"/>
      <c r="N149" s="325"/>
      <c r="O149" s="325"/>
      <c r="P149" s="325"/>
      <c r="Q149" s="325"/>
      <c r="R149" s="325"/>
      <c r="S149" s="325"/>
      <c r="T149" s="325"/>
      <c r="U149" s="325"/>
      <c r="V149" s="325"/>
      <c r="W149" s="325"/>
      <c r="X149" s="325"/>
      <c r="Y149" s="325"/>
      <c r="Z149" s="325"/>
      <c r="AA149" s="511"/>
      <c r="AB149" s="325"/>
      <c r="AC149" s="325"/>
      <c r="AD149" s="325"/>
      <c r="AE149" s="511"/>
      <c r="AF149" s="325"/>
      <c r="AG149" s="325"/>
      <c r="AH149" s="325"/>
      <c r="AI149" s="511"/>
      <c r="AJ149" s="325"/>
      <c r="AK149" s="511"/>
      <c r="AL149" s="325"/>
      <c r="AM149" s="511"/>
      <c r="AN149" s="325"/>
      <c r="AO149" s="325"/>
      <c r="AP149" s="325"/>
      <c r="AQ149" s="511"/>
    </row>
    <row r="150" spans="1:43" ht="12.75">
      <c r="A150" s="325"/>
      <c r="B150" s="510"/>
      <c r="C150" s="325"/>
      <c r="D150" s="325"/>
      <c r="E150" s="325"/>
      <c r="F150" s="325"/>
      <c r="G150" s="325"/>
      <c r="H150" s="511"/>
      <c r="I150" s="325"/>
      <c r="J150" s="325"/>
      <c r="K150" s="325"/>
      <c r="L150" s="325"/>
      <c r="M150" s="325"/>
      <c r="N150" s="325"/>
      <c r="O150" s="325"/>
      <c r="P150" s="325"/>
      <c r="Q150" s="325"/>
      <c r="R150" s="325"/>
      <c r="S150" s="325"/>
      <c r="T150" s="325"/>
      <c r="U150" s="325"/>
      <c r="V150" s="325"/>
      <c r="W150" s="325"/>
      <c r="X150" s="325"/>
      <c r="Y150" s="325"/>
      <c r="Z150" s="325"/>
      <c r="AA150" s="511"/>
      <c r="AB150" s="325"/>
      <c r="AC150" s="325"/>
      <c r="AD150" s="325"/>
      <c r="AE150" s="511"/>
      <c r="AF150" s="325"/>
      <c r="AG150" s="325"/>
      <c r="AH150" s="325"/>
      <c r="AI150" s="511"/>
      <c r="AJ150" s="325"/>
      <c r="AK150" s="511"/>
      <c r="AL150" s="325"/>
      <c r="AM150" s="511"/>
      <c r="AN150" s="325"/>
      <c r="AO150" s="325"/>
      <c r="AP150" s="325"/>
      <c r="AQ150" s="511"/>
    </row>
    <row r="151" spans="1:43" ht="12.75">
      <c r="A151" s="325"/>
      <c r="B151" s="510"/>
      <c r="C151" s="325"/>
      <c r="D151" s="325"/>
      <c r="E151" s="325"/>
      <c r="F151" s="325"/>
      <c r="G151" s="325"/>
      <c r="H151" s="511"/>
      <c r="I151" s="325"/>
      <c r="J151" s="325"/>
      <c r="K151" s="325"/>
      <c r="L151" s="325"/>
      <c r="M151" s="325"/>
      <c r="N151" s="325"/>
      <c r="O151" s="325"/>
      <c r="P151" s="325"/>
      <c r="Q151" s="325"/>
      <c r="R151" s="325"/>
      <c r="S151" s="325"/>
      <c r="T151" s="325"/>
      <c r="U151" s="325"/>
      <c r="V151" s="325"/>
      <c r="W151" s="325"/>
      <c r="X151" s="325"/>
      <c r="Y151" s="325"/>
      <c r="Z151" s="325"/>
      <c r="AA151" s="511"/>
      <c r="AB151" s="325"/>
      <c r="AC151" s="325"/>
      <c r="AD151" s="325"/>
      <c r="AE151" s="511"/>
      <c r="AF151" s="325"/>
      <c r="AG151" s="325"/>
      <c r="AH151" s="325"/>
      <c r="AI151" s="511"/>
      <c r="AJ151" s="325"/>
      <c r="AK151" s="511"/>
      <c r="AL151" s="325"/>
      <c r="AM151" s="511"/>
      <c r="AN151" s="325"/>
      <c r="AO151" s="325"/>
      <c r="AP151" s="325"/>
      <c r="AQ151" s="511"/>
    </row>
    <row r="152" spans="1:43" ht="12.75">
      <c r="A152" s="325"/>
      <c r="B152" s="510"/>
      <c r="C152" s="325"/>
      <c r="D152" s="325"/>
      <c r="E152" s="325"/>
      <c r="F152" s="325"/>
      <c r="G152" s="325"/>
      <c r="H152" s="511"/>
      <c r="I152" s="325"/>
      <c r="J152" s="325"/>
      <c r="K152" s="325"/>
      <c r="L152" s="325"/>
      <c r="M152" s="325"/>
      <c r="N152" s="325"/>
      <c r="O152" s="325"/>
      <c r="P152" s="325"/>
      <c r="Q152" s="325"/>
      <c r="R152" s="325"/>
      <c r="S152" s="325"/>
      <c r="T152" s="325"/>
      <c r="U152" s="325"/>
      <c r="V152" s="325"/>
      <c r="W152" s="325"/>
      <c r="X152" s="325"/>
      <c r="Y152" s="325"/>
      <c r="Z152" s="325"/>
      <c r="AA152" s="511"/>
      <c r="AB152" s="325"/>
      <c r="AC152" s="325"/>
      <c r="AD152" s="325"/>
      <c r="AE152" s="511"/>
      <c r="AF152" s="325"/>
      <c r="AG152" s="325"/>
      <c r="AH152" s="325"/>
      <c r="AI152" s="511"/>
      <c r="AJ152" s="325"/>
      <c r="AK152" s="511"/>
      <c r="AL152" s="325"/>
      <c r="AM152" s="511"/>
      <c r="AN152" s="325"/>
      <c r="AO152" s="325"/>
      <c r="AP152" s="325"/>
      <c r="AQ152" s="511"/>
    </row>
    <row r="153" spans="1:43" ht="12.75">
      <c r="A153" s="325"/>
      <c r="B153" s="510"/>
      <c r="C153" s="325"/>
      <c r="D153" s="325"/>
      <c r="E153" s="325"/>
      <c r="F153" s="325"/>
      <c r="G153" s="325"/>
      <c r="H153" s="511"/>
      <c r="I153" s="325"/>
      <c r="J153" s="325"/>
      <c r="K153" s="325"/>
      <c r="L153" s="325"/>
      <c r="M153" s="325"/>
      <c r="N153" s="325"/>
      <c r="O153" s="325"/>
      <c r="P153" s="325"/>
      <c r="Q153" s="325"/>
      <c r="R153" s="325"/>
      <c r="S153" s="325"/>
      <c r="T153" s="325"/>
      <c r="U153" s="325"/>
      <c r="V153" s="325"/>
      <c r="W153" s="325"/>
      <c r="X153" s="325"/>
      <c r="Y153" s="325"/>
      <c r="Z153" s="325"/>
      <c r="AA153" s="511"/>
      <c r="AB153" s="325"/>
      <c r="AC153" s="325"/>
      <c r="AD153" s="325"/>
      <c r="AE153" s="511"/>
      <c r="AF153" s="325"/>
      <c r="AG153" s="325"/>
      <c r="AH153" s="325"/>
      <c r="AI153" s="511"/>
      <c r="AJ153" s="325"/>
      <c r="AK153" s="511"/>
      <c r="AL153" s="325"/>
      <c r="AM153" s="511"/>
      <c r="AN153" s="325"/>
      <c r="AO153" s="325"/>
      <c r="AP153" s="325"/>
      <c r="AQ153" s="511"/>
    </row>
    <row r="154" spans="1:43" ht="12.75">
      <c r="A154" s="325"/>
      <c r="B154" s="510"/>
      <c r="C154" s="325"/>
      <c r="D154" s="325"/>
      <c r="E154" s="325"/>
      <c r="F154" s="325"/>
      <c r="G154" s="325"/>
      <c r="H154" s="511"/>
      <c r="I154" s="325"/>
      <c r="J154" s="325"/>
      <c r="K154" s="325"/>
      <c r="L154" s="325"/>
      <c r="M154" s="325"/>
      <c r="N154" s="325"/>
      <c r="O154" s="325"/>
      <c r="P154" s="325"/>
      <c r="Q154" s="325"/>
      <c r="R154" s="325"/>
      <c r="S154" s="325"/>
      <c r="T154" s="325"/>
      <c r="U154" s="325"/>
      <c r="V154" s="325"/>
      <c r="W154" s="325"/>
      <c r="X154" s="325"/>
      <c r="Y154" s="325"/>
      <c r="Z154" s="325"/>
      <c r="AA154" s="511"/>
      <c r="AB154" s="325"/>
      <c r="AC154" s="325"/>
      <c r="AD154" s="325"/>
      <c r="AE154" s="511"/>
      <c r="AF154" s="325"/>
      <c r="AG154" s="325"/>
      <c r="AH154" s="325"/>
      <c r="AI154" s="511"/>
      <c r="AJ154" s="325"/>
      <c r="AK154" s="511"/>
      <c r="AL154" s="325"/>
      <c r="AM154" s="511"/>
      <c r="AN154" s="325"/>
      <c r="AO154" s="325"/>
      <c r="AP154" s="325"/>
      <c r="AQ154" s="511"/>
    </row>
    <row r="155" spans="1:43" ht="12.75">
      <c r="A155" s="325"/>
      <c r="B155" s="510"/>
      <c r="C155" s="325"/>
      <c r="D155" s="325"/>
      <c r="E155" s="325"/>
      <c r="F155" s="325"/>
      <c r="G155" s="325"/>
      <c r="H155" s="511"/>
      <c r="I155" s="325"/>
      <c r="J155" s="325"/>
      <c r="K155" s="325"/>
      <c r="L155" s="325"/>
      <c r="M155" s="325"/>
      <c r="N155" s="325"/>
      <c r="O155" s="325"/>
      <c r="P155" s="325"/>
      <c r="Q155" s="325"/>
      <c r="R155" s="325"/>
      <c r="S155" s="325"/>
      <c r="T155" s="325"/>
      <c r="U155" s="325"/>
      <c r="V155" s="325"/>
      <c r="W155" s="325"/>
      <c r="X155" s="325"/>
      <c r="Y155" s="325"/>
      <c r="Z155" s="325"/>
      <c r="AA155" s="511"/>
      <c r="AB155" s="325"/>
      <c r="AC155" s="325"/>
      <c r="AD155" s="325"/>
      <c r="AE155" s="511"/>
      <c r="AF155" s="325"/>
      <c r="AG155" s="325"/>
      <c r="AH155" s="325"/>
      <c r="AI155" s="511"/>
      <c r="AJ155" s="325"/>
      <c r="AK155" s="511"/>
      <c r="AL155" s="325"/>
      <c r="AM155" s="511"/>
      <c r="AN155" s="325"/>
      <c r="AO155" s="325"/>
      <c r="AP155" s="325"/>
      <c r="AQ155" s="511"/>
    </row>
    <row r="156" spans="1:43" ht="12.75">
      <c r="A156" s="325"/>
      <c r="B156" s="510"/>
      <c r="C156" s="325"/>
      <c r="D156" s="325"/>
      <c r="E156" s="325"/>
      <c r="F156" s="325"/>
      <c r="G156" s="325"/>
      <c r="H156" s="511"/>
      <c r="I156" s="325"/>
      <c r="J156" s="325"/>
      <c r="K156" s="325"/>
      <c r="L156" s="325"/>
      <c r="M156" s="325"/>
      <c r="N156" s="325"/>
      <c r="O156" s="325"/>
      <c r="P156" s="325"/>
      <c r="Q156" s="325"/>
      <c r="R156" s="325"/>
      <c r="S156" s="325"/>
      <c r="T156" s="325"/>
      <c r="U156" s="325"/>
      <c r="V156" s="325"/>
      <c r="W156" s="325"/>
      <c r="X156" s="325"/>
      <c r="Y156" s="325"/>
      <c r="Z156" s="325"/>
      <c r="AA156" s="511"/>
      <c r="AB156" s="325"/>
      <c r="AC156" s="325"/>
      <c r="AD156" s="325"/>
      <c r="AE156" s="511"/>
      <c r="AF156" s="325"/>
      <c r="AG156" s="325"/>
      <c r="AH156" s="325"/>
      <c r="AI156" s="511"/>
      <c r="AJ156" s="325"/>
      <c r="AK156" s="511"/>
      <c r="AL156" s="325"/>
      <c r="AM156" s="511"/>
      <c r="AN156" s="325"/>
      <c r="AO156" s="325"/>
      <c r="AP156" s="325"/>
      <c r="AQ156" s="511"/>
    </row>
    <row r="157" spans="1:43" ht="12.75">
      <c r="A157" s="325"/>
      <c r="B157" s="510"/>
      <c r="C157" s="325"/>
      <c r="D157" s="325"/>
      <c r="E157" s="325"/>
      <c r="F157" s="325"/>
      <c r="G157" s="325"/>
      <c r="H157" s="511"/>
      <c r="I157" s="325"/>
      <c r="J157" s="325"/>
      <c r="K157" s="325"/>
      <c r="L157" s="325"/>
      <c r="M157" s="325"/>
      <c r="N157" s="325"/>
      <c r="O157" s="325"/>
      <c r="P157" s="325"/>
      <c r="Q157" s="325"/>
      <c r="R157" s="325"/>
      <c r="S157" s="325"/>
      <c r="T157" s="325"/>
      <c r="U157" s="325"/>
      <c r="V157" s="325"/>
      <c r="W157" s="325"/>
      <c r="X157" s="325"/>
      <c r="Y157" s="325"/>
      <c r="Z157" s="325"/>
      <c r="AA157" s="511"/>
      <c r="AB157" s="325"/>
      <c r="AC157" s="325"/>
      <c r="AD157" s="325"/>
      <c r="AE157" s="511"/>
      <c r="AF157" s="325"/>
      <c r="AG157" s="325"/>
      <c r="AH157" s="325"/>
      <c r="AI157" s="511"/>
      <c r="AJ157" s="325"/>
      <c r="AK157" s="511"/>
      <c r="AL157" s="325"/>
      <c r="AM157" s="511"/>
      <c r="AN157" s="325"/>
      <c r="AO157" s="325"/>
      <c r="AP157" s="325"/>
      <c r="AQ157" s="511"/>
    </row>
    <row r="158" spans="1:43" ht="12.75">
      <c r="A158" s="325"/>
      <c r="B158" s="510"/>
      <c r="C158" s="325"/>
      <c r="D158" s="325"/>
      <c r="E158" s="325"/>
      <c r="F158" s="325"/>
      <c r="G158" s="325"/>
      <c r="H158" s="511"/>
      <c r="I158" s="325"/>
      <c r="J158" s="325"/>
      <c r="K158" s="325"/>
      <c r="L158" s="325"/>
      <c r="M158" s="325"/>
      <c r="N158" s="325"/>
      <c r="O158" s="325"/>
      <c r="P158" s="325"/>
      <c r="Q158" s="325"/>
      <c r="R158" s="325"/>
      <c r="S158" s="325"/>
      <c r="T158" s="325"/>
      <c r="U158" s="325"/>
      <c r="V158" s="325"/>
      <c r="W158" s="325"/>
      <c r="X158" s="325"/>
      <c r="Y158" s="325"/>
      <c r="Z158" s="325"/>
      <c r="AA158" s="511"/>
      <c r="AB158" s="325"/>
      <c r="AC158" s="325"/>
      <c r="AD158" s="325"/>
      <c r="AE158" s="511"/>
      <c r="AF158" s="325"/>
      <c r="AG158" s="325"/>
      <c r="AH158" s="325"/>
      <c r="AI158" s="511"/>
      <c r="AJ158" s="325"/>
      <c r="AK158" s="511"/>
      <c r="AL158" s="325"/>
      <c r="AM158" s="511"/>
      <c r="AN158" s="325"/>
      <c r="AO158" s="325"/>
      <c r="AP158" s="325"/>
      <c r="AQ158" s="511"/>
    </row>
    <row r="159" spans="1:43" ht="12.75">
      <c r="A159" s="325"/>
      <c r="B159" s="510"/>
      <c r="C159" s="325"/>
      <c r="D159" s="325"/>
      <c r="E159" s="325"/>
      <c r="F159" s="325"/>
      <c r="G159" s="325"/>
      <c r="H159" s="511"/>
      <c r="I159" s="325"/>
      <c r="J159" s="325"/>
      <c r="K159" s="325"/>
      <c r="L159" s="325"/>
      <c r="M159" s="325"/>
      <c r="N159" s="325"/>
      <c r="O159" s="325"/>
      <c r="P159" s="325"/>
      <c r="Q159" s="325"/>
      <c r="R159" s="325"/>
      <c r="S159" s="325"/>
      <c r="T159" s="325"/>
      <c r="U159" s="325"/>
      <c r="V159" s="325"/>
      <c r="W159" s="325"/>
      <c r="X159" s="325"/>
      <c r="Y159" s="325"/>
      <c r="Z159" s="325"/>
      <c r="AA159" s="511"/>
      <c r="AB159" s="325"/>
      <c r="AC159" s="325"/>
      <c r="AD159" s="325"/>
      <c r="AE159" s="511"/>
      <c r="AF159" s="325"/>
      <c r="AG159" s="325"/>
      <c r="AH159" s="325"/>
      <c r="AI159" s="511"/>
      <c r="AJ159" s="325"/>
      <c r="AK159" s="511"/>
      <c r="AL159" s="325"/>
      <c r="AM159" s="511"/>
      <c r="AN159" s="325"/>
      <c r="AO159" s="325"/>
      <c r="AP159" s="325"/>
      <c r="AQ159" s="511"/>
    </row>
    <row r="160" spans="1:43" ht="12.75">
      <c r="A160" s="325"/>
      <c r="B160" s="510"/>
      <c r="C160" s="325"/>
      <c r="D160" s="325"/>
      <c r="E160" s="325"/>
      <c r="F160" s="325"/>
      <c r="G160" s="325"/>
      <c r="H160" s="511"/>
      <c r="I160" s="325"/>
      <c r="J160" s="325"/>
      <c r="K160" s="325"/>
      <c r="L160" s="325"/>
      <c r="M160" s="325"/>
      <c r="N160" s="325"/>
      <c r="O160" s="325"/>
      <c r="P160" s="325"/>
      <c r="Q160" s="325"/>
      <c r="R160" s="325"/>
      <c r="S160" s="325"/>
      <c r="T160" s="325"/>
      <c r="U160" s="325"/>
      <c r="V160" s="325"/>
      <c r="W160" s="325"/>
      <c r="X160" s="325"/>
      <c r="Y160" s="325"/>
      <c r="Z160" s="325"/>
      <c r="AA160" s="511"/>
      <c r="AB160" s="325"/>
      <c r="AC160" s="325"/>
      <c r="AD160" s="325"/>
      <c r="AE160" s="511"/>
      <c r="AF160" s="325"/>
      <c r="AG160" s="325"/>
      <c r="AH160" s="325"/>
      <c r="AI160" s="511"/>
      <c r="AJ160" s="325"/>
      <c r="AK160" s="511"/>
      <c r="AL160" s="325"/>
      <c r="AM160" s="511"/>
      <c r="AN160" s="325"/>
      <c r="AO160" s="325"/>
      <c r="AP160" s="325"/>
      <c r="AQ160" s="511"/>
    </row>
    <row r="161" spans="1:43" ht="12.75">
      <c r="A161" s="325"/>
      <c r="B161" s="510"/>
      <c r="C161" s="325"/>
      <c r="D161" s="325"/>
      <c r="E161" s="325"/>
      <c r="F161" s="325"/>
      <c r="G161" s="325"/>
      <c r="H161" s="511"/>
      <c r="I161" s="325"/>
      <c r="J161" s="325"/>
      <c r="K161" s="325"/>
      <c r="L161" s="325"/>
      <c r="M161" s="325"/>
      <c r="N161" s="325"/>
      <c r="O161" s="325"/>
      <c r="P161" s="325"/>
      <c r="Q161" s="325"/>
      <c r="R161" s="325"/>
      <c r="S161" s="325"/>
      <c r="T161" s="325"/>
      <c r="U161" s="325"/>
      <c r="V161" s="325"/>
      <c r="W161" s="325"/>
      <c r="X161" s="325"/>
      <c r="Y161" s="325"/>
      <c r="Z161" s="325"/>
      <c r="AA161" s="511"/>
      <c r="AB161" s="325"/>
      <c r="AC161" s="325"/>
      <c r="AD161" s="325"/>
      <c r="AE161" s="511"/>
      <c r="AF161" s="325"/>
      <c r="AG161" s="325"/>
      <c r="AH161" s="325"/>
      <c r="AI161" s="511"/>
      <c r="AJ161" s="325"/>
      <c r="AK161" s="511"/>
      <c r="AL161" s="325"/>
      <c r="AM161" s="511"/>
      <c r="AN161" s="325"/>
      <c r="AO161" s="325"/>
      <c r="AP161" s="325"/>
      <c r="AQ161" s="511"/>
    </row>
    <row r="162" spans="1:43" ht="12.75">
      <c r="A162" s="325"/>
      <c r="B162" s="510"/>
      <c r="C162" s="325"/>
      <c r="D162" s="325"/>
      <c r="E162" s="325"/>
      <c r="F162" s="325"/>
      <c r="G162" s="325"/>
      <c r="H162" s="511"/>
      <c r="I162" s="325"/>
      <c r="J162" s="325"/>
      <c r="K162" s="325"/>
      <c r="L162" s="325"/>
      <c r="M162" s="325"/>
      <c r="N162" s="325"/>
      <c r="O162" s="325"/>
      <c r="P162" s="325"/>
      <c r="Q162" s="325"/>
      <c r="R162" s="325"/>
      <c r="S162" s="325"/>
      <c r="T162" s="325"/>
      <c r="U162" s="325"/>
      <c r="V162" s="325"/>
      <c r="W162" s="325"/>
      <c r="X162" s="325"/>
      <c r="Y162" s="325"/>
      <c r="Z162" s="325"/>
      <c r="AA162" s="511"/>
      <c r="AB162" s="325"/>
      <c r="AC162" s="325"/>
      <c r="AD162" s="325"/>
      <c r="AE162" s="511"/>
      <c r="AF162" s="325"/>
      <c r="AG162" s="325"/>
      <c r="AH162" s="325"/>
      <c r="AI162" s="511"/>
      <c r="AJ162" s="325"/>
      <c r="AK162" s="511"/>
      <c r="AL162" s="325"/>
      <c r="AM162" s="511"/>
      <c r="AN162" s="325"/>
      <c r="AO162" s="325"/>
      <c r="AP162" s="325"/>
      <c r="AQ162" s="511"/>
    </row>
    <row r="163" spans="1:43" ht="12.75">
      <c r="A163" s="325"/>
      <c r="B163" s="510"/>
      <c r="C163" s="325"/>
      <c r="D163" s="325"/>
      <c r="E163" s="325"/>
      <c r="F163" s="325"/>
      <c r="G163" s="325"/>
      <c r="H163" s="511"/>
      <c r="I163" s="325"/>
      <c r="J163" s="325"/>
      <c r="K163" s="325"/>
      <c r="L163" s="325"/>
      <c r="M163" s="325"/>
      <c r="N163" s="325"/>
      <c r="O163" s="325"/>
      <c r="P163" s="325"/>
      <c r="Q163" s="325"/>
      <c r="R163" s="325"/>
      <c r="S163" s="325"/>
      <c r="T163" s="325"/>
      <c r="U163" s="325"/>
      <c r="V163" s="325"/>
      <c r="W163" s="325"/>
      <c r="X163" s="325"/>
      <c r="Y163" s="325"/>
      <c r="Z163" s="325"/>
      <c r="AA163" s="511"/>
      <c r="AB163" s="325"/>
      <c r="AC163" s="325"/>
      <c r="AD163" s="325"/>
      <c r="AE163" s="511"/>
      <c r="AF163" s="325"/>
      <c r="AG163" s="325"/>
      <c r="AH163" s="325"/>
      <c r="AI163" s="511"/>
      <c r="AJ163" s="325"/>
      <c r="AK163" s="511"/>
      <c r="AL163" s="325"/>
      <c r="AM163" s="511"/>
      <c r="AN163" s="325"/>
      <c r="AO163" s="325"/>
      <c r="AP163" s="325"/>
      <c r="AQ163" s="511"/>
    </row>
    <row r="164" spans="1:43" ht="12.75">
      <c r="A164" s="325"/>
      <c r="B164" s="510"/>
      <c r="C164" s="325"/>
      <c r="D164" s="325"/>
      <c r="E164" s="325"/>
      <c r="F164" s="325"/>
      <c r="G164" s="325"/>
      <c r="H164" s="511"/>
      <c r="I164" s="325"/>
      <c r="J164" s="325"/>
      <c r="K164" s="325"/>
      <c r="L164" s="325"/>
      <c r="M164" s="325"/>
      <c r="N164" s="325"/>
      <c r="O164" s="325"/>
      <c r="P164" s="325"/>
      <c r="Q164" s="325"/>
      <c r="R164" s="325"/>
      <c r="S164" s="325"/>
      <c r="T164" s="325"/>
      <c r="U164" s="325"/>
      <c r="V164" s="325"/>
      <c r="W164" s="325"/>
      <c r="X164" s="325"/>
      <c r="Y164" s="325"/>
      <c r="Z164" s="325"/>
      <c r="AA164" s="511"/>
      <c r="AB164" s="325"/>
      <c r="AC164" s="325"/>
      <c r="AD164" s="325"/>
      <c r="AE164" s="511"/>
      <c r="AF164" s="325"/>
      <c r="AG164" s="325"/>
      <c r="AH164" s="325"/>
      <c r="AI164" s="511"/>
      <c r="AJ164" s="325"/>
      <c r="AK164" s="511"/>
      <c r="AL164" s="325"/>
      <c r="AM164" s="511"/>
      <c r="AN164" s="325"/>
      <c r="AO164" s="325"/>
      <c r="AP164" s="325"/>
      <c r="AQ164" s="511"/>
    </row>
    <row r="165" spans="1:43" ht="12.75">
      <c r="A165" s="325"/>
      <c r="B165" s="510"/>
      <c r="C165" s="325"/>
      <c r="D165" s="325"/>
      <c r="E165" s="325"/>
      <c r="F165" s="325"/>
      <c r="G165" s="325"/>
      <c r="H165" s="511"/>
      <c r="I165" s="325"/>
      <c r="J165" s="325"/>
      <c r="K165" s="325"/>
      <c r="L165" s="325"/>
      <c r="M165" s="325"/>
      <c r="N165" s="325"/>
      <c r="O165" s="325"/>
      <c r="P165" s="325"/>
      <c r="Q165" s="325"/>
      <c r="R165" s="325"/>
      <c r="S165" s="325"/>
      <c r="T165" s="325"/>
      <c r="U165" s="325"/>
      <c r="V165" s="325"/>
      <c r="W165" s="325"/>
      <c r="X165" s="325"/>
      <c r="Y165" s="325"/>
      <c r="Z165" s="325"/>
      <c r="AA165" s="511"/>
      <c r="AB165" s="325"/>
      <c r="AC165" s="325"/>
      <c r="AD165" s="325"/>
      <c r="AE165" s="511"/>
      <c r="AF165" s="325"/>
      <c r="AG165" s="325"/>
      <c r="AH165" s="325"/>
      <c r="AI165" s="511"/>
      <c r="AJ165" s="325"/>
      <c r="AK165" s="511"/>
      <c r="AL165" s="325"/>
      <c r="AM165" s="511"/>
      <c r="AN165" s="325"/>
      <c r="AO165" s="325"/>
      <c r="AP165" s="325"/>
      <c r="AQ165" s="511"/>
    </row>
    <row r="166" spans="1:43" ht="12.75">
      <c r="A166" s="325"/>
      <c r="B166" s="510"/>
      <c r="C166" s="325"/>
      <c r="D166" s="325"/>
      <c r="E166" s="325"/>
      <c r="F166" s="325"/>
      <c r="G166" s="325"/>
      <c r="H166" s="511"/>
      <c r="I166" s="325"/>
      <c r="J166" s="325"/>
      <c r="K166" s="325"/>
      <c r="L166" s="325"/>
      <c r="M166" s="325"/>
      <c r="N166" s="325"/>
      <c r="O166" s="325"/>
      <c r="P166" s="325"/>
      <c r="Q166" s="325"/>
      <c r="R166" s="325"/>
      <c r="S166" s="325"/>
      <c r="T166" s="325"/>
      <c r="U166" s="325"/>
      <c r="V166" s="325"/>
      <c r="W166" s="325"/>
      <c r="X166" s="325"/>
      <c r="Y166" s="325"/>
      <c r="Z166" s="325"/>
      <c r="AA166" s="511"/>
      <c r="AB166" s="325"/>
      <c r="AC166" s="325"/>
      <c r="AD166" s="325"/>
      <c r="AE166" s="511"/>
      <c r="AF166" s="325"/>
      <c r="AG166" s="325"/>
      <c r="AH166" s="325"/>
      <c r="AI166" s="511"/>
      <c r="AJ166" s="325"/>
      <c r="AK166" s="511"/>
      <c r="AL166" s="325"/>
      <c r="AM166" s="511"/>
      <c r="AN166" s="325"/>
      <c r="AO166" s="325"/>
      <c r="AP166" s="325"/>
      <c r="AQ166" s="511"/>
    </row>
    <row r="167" spans="1:43" ht="12.75">
      <c r="A167" s="325"/>
      <c r="B167" s="510"/>
      <c r="C167" s="325"/>
      <c r="D167" s="325"/>
      <c r="E167" s="325"/>
      <c r="F167" s="325"/>
      <c r="G167" s="325"/>
      <c r="H167" s="511"/>
      <c r="I167" s="325"/>
      <c r="J167" s="325"/>
      <c r="K167" s="325"/>
      <c r="L167" s="325"/>
      <c r="M167" s="325"/>
      <c r="N167" s="325"/>
      <c r="O167" s="325"/>
      <c r="P167" s="325"/>
      <c r="Q167" s="325"/>
      <c r="R167" s="325"/>
      <c r="S167" s="325"/>
      <c r="T167" s="325"/>
      <c r="U167" s="325"/>
      <c r="V167" s="325"/>
      <c r="W167" s="325"/>
      <c r="X167" s="325"/>
      <c r="Y167" s="325"/>
      <c r="Z167" s="325"/>
      <c r="AA167" s="511"/>
      <c r="AB167" s="325"/>
      <c r="AC167" s="325"/>
      <c r="AD167" s="325"/>
      <c r="AE167" s="511"/>
      <c r="AF167" s="325"/>
      <c r="AG167" s="325"/>
      <c r="AH167" s="325"/>
      <c r="AI167" s="511"/>
      <c r="AJ167" s="325"/>
      <c r="AK167" s="511"/>
      <c r="AL167" s="325"/>
      <c r="AM167" s="511"/>
      <c r="AN167" s="325"/>
      <c r="AO167" s="325"/>
      <c r="AP167" s="325"/>
      <c r="AQ167" s="511"/>
    </row>
    <row r="168" spans="1:43" ht="12.75">
      <c r="A168" s="325"/>
      <c r="B168" s="510"/>
      <c r="C168" s="325"/>
      <c r="D168" s="325"/>
      <c r="E168" s="325"/>
      <c r="F168" s="325"/>
      <c r="G168" s="325"/>
      <c r="H168" s="511"/>
      <c r="I168" s="325"/>
      <c r="J168" s="325"/>
      <c r="K168" s="325"/>
      <c r="L168" s="325"/>
      <c r="M168" s="325"/>
      <c r="N168" s="325"/>
      <c r="O168" s="325"/>
      <c r="P168" s="325"/>
      <c r="Q168" s="325"/>
      <c r="R168" s="325"/>
      <c r="S168" s="325"/>
      <c r="T168" s="325"/>
      <c r="U168" s="325"/>
      <c r="V168" s="325"/>
      <c r="W168" s="325"/>
      <c r="X168" s="325"/>
      <c r="Y168" s="325"/>
      <c r="Z168" s="325"/>
      <c r="AA168" s="511"/>
      <c r="AB168" s="325"/>
      <c r="AC168" s="325"/>
      <c r="AD168" s="325"/>
      <c r="AE168" s="511"/>
      <c r="AF168" s="325"/>
      <c r="AG168" s="325"/>
      <c r="AH168" s="325"/>
      <c r="AI168" s="511"/>
      <c r="AJ168" s="325"/>
      <c r="AK168" s="511"/>
      <c r="AL168" s="325"/>
      <c r="AM168" s="511"/>
      <c r="AN168" s="325"/>
      <c r="AO168" s="325"/>
      <c r="AP168" s="325"/>
      <c r="AQ168" s="511"/>
    </row>
    <row r="169" spans="1:43" ht="12.75">
      <c r="A169" s="325"/>
      <c r="B169" s="510"/>
      <c r="C169" s="325"/>
      <c r="D169" s="325"/>
      <c r="E169" s="325"/>
      <c r="F169" s="325"/>
      <c r="G169" s="325"/>
      <c r="H169" s="511"/>
      <c r="I169" s="325"/>
      <c r="J169" s="325"/>
      <c r="K169" s="325"/>
      <c r="L169" s="325"/>
      <c r="M169" s="325"/>
      <c r="N169" s="325"/>
      <c r="O169" s="325"/>
      <c r="P169" s="325"/>
      <c r="Q169" s="325"/>
      <c r="R169" s="325"/>
      <c r="S169" s="325"/>
      <c r="T169" s="325"/>
      <c r="U169" s="325"/>
      <c r="V169" s="325"/>
      <c r="W169" s="325"/>
      <c r="X169" s="325"/>
      <c r="Y169" s="325"/>
      <c r="Z169" s="325"/>
      <c r="AA169" s="511"/>
      <c r="AB169" s="325"/>
      <c r="AC169" s="325"/>
      <c r="AD169" s="325"/>
      <c r="AE169" s="511"/>
      <c r="AF169" s="325"/>
      <c r="AG169" s="325"/>
      <c r="AH169" s="325"/>
      <c r="AI169" s="511"/>
      <c r="AJ169" s="325"/>
      <c r="AK169" s="511"/>
      <c r="AL169" s="325"/>
      <c r="AM169" s="511"/>
      <c r="AN169" s="325"/>
      <c r="AO169" s="325"/>
      <c r="AP169" s="325"/>
      <c r="AQ169" s="511"/>
    </row>
    <row r="170" spans="1:43" ht="12.75">
      <c r="A170" s="325"/>
      <c r="B170" s="510"/>
      <c r="C170" s="325"/>
      <c r="D170" s="325"/>
      <c r="E170" s="325"/>
      <c r="F170" s="325"/>
      <c r="G170" s="325"/>
      <c r="H170" s="511"/>
      <c r="I170" s="325"/>
      <c r="J170" s="325"/>
      <c r="K170" s="325"/>
      <c r="L170" s="325"/>
      <c r="M170" s="325"/>
      <c r="N170" s="325"/>
      <c r="O170" s="325"/>
      <c r="P170" s="325"/>
      <c r="Q170" s="325"/>
      <c r="R170" s="325"/>
      <c r="S170" s="325"/>
      <c r="T170" s="325"/>
      <c r="U170" s="325"/>
      <c r="V170" s="325"/>
      <c r="W170" s="325"/>
      <c r="X170" s="325"/>
      <c r="Y170" s="325"/>
      <c r="Z170" s="325"/>
      <c r="AA170" s="511"/>
      <c r="AB170" s="325"/>
      <c r="AC170" s="325"/>
      <c r="AD170" s="325"/>
      <c r="AE170" s="511"/>
      <c r="AF170" s="325"/>
      <c r="AG170" s="325"/>
      <c r="AH170" s="325"/>
      <c r="AI170" s="511"/>
      <c r="AJ170" s="325"/>
      <c r="AK170" s="511"/>
      <c r="AL170" s="325"/>
      <c r="AM170" s="511"/>
      <c r="AN170" s="325"/>
      <c r="AO170" s="325"/>
      <c r="AP170" s="325"/>
      <c r="AQ170" s="511"/>
    </row>
    <row r="171" spans="1:43" ht="12.75">
      <c r="A171" s="325"/>
      <c r="B171" s="510"/>
      <c r="C171" s="325"/>
      <c r="D171" s="325"/>
      <c r="E171" s="325"/>
      <c r="F171" s="325"/>
      <c r="G171" s="325"/>
      <c r="H171" s="511"/>
      <c r="I171" s="325"/>
      <c r="J171" s="325"/>
      <c r="K171" s="325"/>
      <c r="L171" s="325"/>
      <c r="M171" s="325"/>
      <c r="N171" s="325"/>
      <c r="O171" s="325"/>
      <c r="P171" s="325"/>
      <c r="Q171" s="325"/>
      <c r="R171" s="325"/>
      <c r="S171" s="325"/>
      <c r="T171" s="325"/>
      <c r="U171" s="325"/>
      <c r="V171" s="325"/>
      <c r="W171" s="325"/>
      <c r="X171" s="325"/>
      <c r="Y171" s="325"/>
      <c r="Z171" s="325"/>
      <c r="AA171" s="511"/>
      <c r="AB171" s="325"/>
      <c r="AC171" s="325"/>
      <c r="AD171" s="325"/>
      <c r="AE171" s="511"/>
      <c r="AF171" s="325"/>
      <c r="AG171" s="325"/>
      <c r="AH171" s="325"/>
      <c r="AI171" s="511"/>
      <c r="AJ171" s="325"/>
      <c r="AK171" s="511"/>
      <c r="AL171" s="325"/>
      <c r="AM171" s="511"/>
      <c r="AN171" s="325"/>
      <c r="AO171" s="325"/>
      <c r="AP171" s="325"/>
      <c r="AQ171" s="511"/>
    </row>
    <row r="172" spans="1:43" ht="12.75">
      <c r="A172" s="325"/>
      <c r="B172" s="510"/>
      <c r="C172" s="325"/>
      <c r="D172" s="325"/>
      <c r="E172" s="325"/>
      <c r="F172" s="325"/>
      <c r="G172" s="325"/>
      <c r="H172" s="511"/>
      <c r="I172" s="325"/>
      <c r="J172" s="325"/>
      <c r="K172" s="325"/>
      <c r="L172" s="325"/>
      <c r="M172" s="325"/>
      <c r="N172" s="325"/>
      <c r="O172" s="325"/>
      <c r="P172" s="325"/>
      <c r="Q172" s="325"/>
      <c r="R172" s="325"/>
      <c r="S172" s="325"/>
      <c r="T172" s="325"/>
      <c r="U172" s="325"/>
      <c r="V172" s="325"/>
      <c r="W172" s="325"/>
      <c r="X172" s="325"/>
      <c r="Y172" s="325"/>
      <c r="Z172" s="325"/>
      <c r="AA172" s="511"/>
      <c r="AB172" s="325"/>
      <c r="AC172" s="325"/>
      <c r="AD172" s="325"/>
      <c r="AE172" s="511"/>
      <c r="AF172" s="325"/>
      <c r="AG172" s="325"/>
      <c r="AH172" s="325"/>
      <c r="AI172" s="511"/>
      <c r="AJ172" s="325"/>
      <c r="AK172" s="511"/>
      <c r="AL172" s="325"/>
      <c r="AM172" s="511"/>
      <c r="AN172" s="325"/>
      <c r="AO172" s="325"/>
      <c r="AP172" s="325"/>
      <c r="AQ172" s="511"/>
    </row>
    <row r="173" spans="1:43" ht="12.75">
      <c r="A173" s="325"/>
      <c r="B173" s="510"/>
      <c r="C173" s="325"/>
      <c r="D173" s="325"/>
      <c r="E173" s="325"/>
      <c r="F173" s="325"/>
      <c r="G173" s="325"/>
      <c r="H173" s="511"/>
      <c r="I173" s="325"/>
      <c r="J173" s="325"/>
      <c r="K173" s="325"/>
      <c r="L173" s="325"/>
      <c r="M173" s="325"/>
      <c r="N173" s="325"/>
      <c r="O173" s="325"/>
      <c r="P173" s="325"/>
      <c r="Q173" s="325"/>
      <c r="R173" s="325"/>
      <c r="S173" s="325"/>
      <c r="T173" s="325"/>
      <c r="U173" s="325"/>
      <c r="V173" s="325"/>
      <c r="W173" s="325"/>
      <c r="X173" s="325"/>
      <c r="Y173" s="325"/>
      <c r="Z173" s="325"/>
      <c r="AA173" s="511"/>
      <c r="AB173" s="325"/>
      <c r="AC173" s="325"/>
      <c r="AD173" s="325"/>
      <c r="AE173" s="511"/>
      <c r="AF173" s="325"/>
      <c r="AG173" s="325"/>
      <c r="AH173" s="325"/>
      <c r="AI173" s="511"/>
      <c r="AJ173" s="325"/>
      <c r="AK173" s="511"/>
      <c r="AL173" s="325"/>
      <c r="AM173" s="511"/>
      <c r="AN173" s="325"/>
      <c r="AO173" s="325"/>
      <c r="AP173" s="325"/>
      <c r="AQ173" s="511"/>
    </row>
    <row r="174" spans="1:43" ht="12.75">
      <c r="A174" s="325"/>
      <c r="B174" s="510"/>
      <c r="C174" s="325"/>
      <c r="D174" s="325"/>
      <c r="E174" s="325"/>
      <c r="F174" s="325"/>
      <c r="G174" s="325"/>
      <c r="H174" s="511"/>
      <c r="I174" s="325"/>
      <c r="J174" s="325"/>
      <c r="K174" s="325"/>
      <c r="L174" s="325"/>
      <c r="M174" s="325"/>
      <c r="N174" s="325"/>
      <c r="O174" s="325"/>
      <c r="P174" s="325"/>
      <c r="Q174" s="325"/>
      <c r="R174" s="325"/>
      <c r="S174" s="325"/>
      <c r="T174" s="325"/>
      <c r="U174" s="325"/>
      <c r="V174" s="325"/>
      <c r="W174" s="325"/>
      <c r="X174" s="325"/>
      <c r="Y174" s="325"/>
      <c r="Z174" s="325"/>
      <c r="AA174" s="511"/>
      <c r="AB174" s="325"/>
      <c r="AC174" s="325"/>
      <c r="AD174" s="325"/>
      <c r="AE174" s="511"/>
      <c r="AF174" s="325"/>
      <c r="AG174" s="325"/>
      <c r="AH174" s="325"/>
      <c r="AI174" s="511"/>
      <c r="AJ174" s="325"/>
      <c r="AK174" s="511"/>
      <c r="AL174" s="325"/>
      <c r="AM174" s="511"/>
      <c r="AN174" s="325"/>
      <c r="AO174" s="325"/>
      <c r="AP174" s="325"/>
      <c r="AQ174" s="511"/>
    </row>
    <row r="175" spans="1:43" ht="12.75">
      <c r="A175" s="325"/>
      <c r="B175" s="510"/>
      <c r="C175" s="325"/>
      <c r="D175" s="325"/>
      <c r="E175" s="325"/>
      <c r="F175" s="325"/>
      <c r="G175" s="325"/>
      <c r="H175" s="511"/>
      <c r="I175" s="325"/>
      <c r="J175" s="325"/>
      <c r="K175" s="325"/>
      <c r="L175" s="325"/>
      <c r="M175" s="325"/>
      <c r="N175" s="325"/>
      <c r="O175" s="325"/>
      <c r="P175" s="325"/>
      <c r="Q175" s="325"/>
      <c r="R175" s="325"/>
      <c r="S175" s="325"/>
      <c r="T175" s="325"/>
      <c r="U175" s="325"/>
      <c r="V175" s="325"/>
      <c r="W175" s="325"/>
      <c r="X175" s="325"/>
      <c r="Y175" s="325"/>
      <c r="Z175" s="325"/>
      <c r="AA175" s="511"/>
      <c r="AB175" s="325"/>
      <c r="AC175" s="325"/>
      <c r="AD175" s="325"/>
      <c r="AE175" s="511"/>
      <c r="AF175" s="325"/>
      <c r="AG175" s="325"/>
      <c r="AH175" s="325"/>
      <c r="AI175" s="511"/>
      <c r="AJ175" s="325"/>
      <c r="AK175" s="511"/>
      <c r="AL175" s="325"/>
      <c r="AM175" s="511"/>
      <c r="AN175" s="325"/>
      <c r="AO175" s="325"/>
      <c r="AP175" s="325"/>
      <c r="AQ175" s="511"/>
    </row>
    <row r="176" spans="1:43" ht="12.75">
      <c r="A176" s="325"/>
      <c r="B176" s="510"/>
      <c r="C176" s="325"/>
      <c r="D176" s="325"/>
      <c r="E176" s="325"/>
      <c r="F176" s="325"/>
      <c r="G176" s="325"/>
      <c r="H176" s="511"/>
      <c r="I176" s="325"/>
      <c r="J176" s="325"/>
      <c r="K176" s="325"/>
      <c r="L176" s="325"/>
      <c r="M176" s="325"/>
      <c r="N176" s="325"/>
      <c r="O176" s="325"/>
      <c r="P176" s="325"/>
      <c r="Q176" s="325"/>
      <c r="R176" s="325"/>
      <c r="S176" s="325"/>
      <c r="T176" s="325"/>
      <c r="U176" s="325"/>
      <c r="V176" s="325"/>
      <c r="W176" s="325"/>
      <c r="X176" s="325"/>
      <c r="Y176" s="325"/>
      <c r="Z176" s="325"/>
      <c r="AA176" s="511"/>
      <c r="AB176" s="325"/>
      <c r="AC176" s="325"/>
      <c r="AD176" s="325"/>
      <c r="AE176" s="511"/>
      <c r="AF176" s="325"/>
      <c r="AG176" s="325"/>
      <c r="AH176" s="325"/>
      <c r="AI176" s="511"/>
      <c r="AJ176" s="325"/>
      <c r="AK176" s="511"/>
      <c r="AL176" s="325"/>
      <c r="AM176" s="511"/>
      <c r="AN176" s="325"/>
      <c r="AO176" s="325"/>
      <c r="AP176" s="325"/>
      <c r="AQ176" s="511"/>
    </row>
    <row r="177" spans="1:43" ht="12.75">
      <c r="A177" s="325"/>
      <c r="B177" s="510"/>
      <c r="C177" s="325"/>
      <c r="D177" s="325"/>
      <c r="E177" s="325"/>
      <c r="F177" s="325"/>
      <c r="G177" s="325"/>
      <c r="H177" s="511"/>
      <c r="I177" s="325"/>
      <c r="J177" s="325"/>
      <c r="K177" s="325"/>
      <c r="L177" s="325"/>
      <c r="M177" s="325"/>
      <c r="N177" s="325"/>
      <c r="O177" s="325"/>
      <c r="P177" s="325"/>
      <c r="Q177" s="325"/>
      <c r="R177" s="325"/>
      <c r="S177" s="325"/>
      <c r="T177" s="325"/>
      <c r="U177" s="325"/>
      <c r="V177" s="325"/>
      <c r="W177" s="325"/>
      <c r="X177" s="325"/>
      <c r="Y177" s="325"/>
      <c r="Z177" s="325"/>
      <c r="AA177" s="511"/>
      <c r="AB177" s="325"/>
      <c r="AC177" s="325"/>
      <c r="AD177" s="325"/>
      <c r="AE177" s="511"/>
      <c r="AF177" s="325"/>
      <c r="AG177" s="325"/>
      <c r="AH177" s="325"/>
      <c r="AI177" s="511"/>
      <c r="AJ177" s="325"/>
      <c r="AK177" s="511"/>
      <c r="AL177" s="325"/>
      <c r="AM177" s="511"/>
      <c r="AN177" s="325"/>
      <c r="AO177" s="325"/>
      <c r="AP177" s="325"/>
      <c r="AQ177" s="511"/>
    </row>
    <row r="178" spans="1:43" ht="12.75">
      <c r="A178" s="325"/>
      <c r="B178" s="510"/>
      <c r="C178" s="325"/>
      <c r="D178" s="325"/>
      <c r="E178" s="325"/>
      <c r="F178" s="325"/>
      <c r="G178" s="325"/>
      <c r="H178" s="511"/>
      <c r="I178" s="325"/>
      <c r="J178" s="325"/>
      <c r="K178" s="325"/>
      <c r="L178" s="325"/>
      <c r="M178" s="325"/>
      <c r="N178" s="325"/>
      <c r="O178" s="325"/>
      <c r="P178" s="325"/>
      <c r="Q178" s="325"/>
      <c r="R178" s="325"/>
      <c r="S178" s="325"/>
      <c r="T178" s="325"/>
      <c r="U178" s="325"/>
      <c r="V178" s="325"/>
      <c r="W178" s="325"/>
      <c r="X178" s="325"/>
      <c r="Y178" s="325"/>
      <c r="Z178" s="325"/>
      <c r="AA178" s="511"/>
      <c r="AB178" s="325"/>
      <c r="AC178" s="325"/>
      <c r="AD178" s="325"/>
      <c r="AE178" s="511"/>
      <c r="AF178" s="325"/>
      <c r="AG178" s="325"/>
      <c r="AH178" s="325"/>
      <c r="AI178" s="511"/>
      <c r="AJ178" s="325"/>
      <c r="AK178" s="511"/>
      <c r="AL178" s="325"/>
      <c r="AM178" s="511"/>
      <c r="AN178" s="325"/>
      <c r="AO178" s="325"/>
      <c r="AP178" s="325"/>
      <c r="AQ178" s="511"/>
    </row>
    <row r="179" spans="1:43" ht="12.75">
      <c r="A179" s="325"/>
      <c r="B179" s="510"/>
      <c r="C179" s="325"/>
      <c r="D179" s="325"/>
      <c r="E179" s="325"/>
      <c r="F179" s="325"/>
      <c r="G179" s="325"/>
      <c r="H179" s="511"/>
      <c r="I179" s="325"/>
      <c r="J179" s="325"/>
      <c r="K179" s="325"/>
      <c r="L179" s="325"/>
      <c r="M179" s="325"/>
      <c r="N179" s="325"/>
      <c r="O179" s="325"/>
      <c r="P179" s="325"/>
      <c r="Q179" s="325"/>
      <c r="R179" s="325"/>
      <c r="S179" s="325"/>
      <c r="T179" s="325"/>
      <c r="U179" s="325"/>
      <c r="V179" s="325"/>
      <c r="W179" s="325"/>
      <c r="X179" s="325"/>
      <c r="Y179" s="325"/>
      <c r="Z179" s="325"/>
      <c r="AA179" s="511"/>
      <c r="AB179" s="325"/>
      <c r="AC179" s="325"/>
      <c r="AD179" s="325"/>
      <c r="AE179" s="511"/>
      <c r="AF179" s="325"/>
      <c r="AG179" s="325"/>
      <c r="AH179" s="325"/>
      <c r="AI179" s="511"/>
      <c r="AJ179" s="325"/>
      <c r="AK179" s="511"/>
      <c r="AL179" s="325"/>
      <c r="AM179" s="511"/>
      <c r="AN179" s="325"/>
      <c r="AO179" s="325"/>
      <c r="AP179" s="325"/>
      <c r="AQ179" s="511"/>
    </row>
    <row r="180" spans="1:43" ht="12.75">
      <c r="A180" s="325"/>
      <c r="B180" s="510"/>
      <c r="C180" s="325"/>
      <c r="D180" s="325"/>
      <c r="E180" s="325"/>
      <c r="F180" s="325"/>
      <c r="G180" s="325"/>
      <c r="H180" s="511"/>
      <c r="I180" s="325"/>
      <c r="J180" s="325"/>
      <c r="K180" s="325"/>
      <c r="L180" s="325"/>
      <c r="M180" s="325"/>
      <c r="N180" s="325"/>
      <c r="O180" s="325"/>
      <c r="P180" s="325"/>
      <c r="Q180" s="325"/>
      <c r="R180" s="325"/>
      <c r="S180" s="325"/>
      <c r="T180" s="325"/>
      <c r="U180" s="325"/>
      <c r="V180" s="325"/>
      <c r="W180" s="325"/>
      <c r="X180" s="325"/>
      <c r="Y180" s="325"/>
      <c r="Z180" s="325"/>
      <c r="AA180" s="511"/>
      <c r="AB180" s="325"/>
      <c r="AC180" s="325"/>
      <c r="AD180" s="325"/>
      <c r="AE180" s="511"/>
      <c r="AF180" s="325"/>
      <c r="AG180" s="325"/>
      <c r="AH180" s="325"/>
      <c r="AI180" s="511"/>
      <c r="AJ180" s="325"/>
      <c r="AK180" s="511"/>
      <c r="AL180" s="325"/>
      <c r="AM180" s="511"/>
      <c r="AN180" s="325"/>
      <c r="AO180" s="325"/>
      <c r="AP180" s="325"/>
      <c r="AQ180" s="511"/>
    </row>
    <row r="181" spans="1:43" ht="12.75">
      <c r="A181" s="325"/>
      <c r="B181" s="510"/>
      <c r="C181" s="325"/>
      <c r="D181" s="325"/>
      <c r="E181" s="325"/>
      <c r="F181" s="325"/>
      <c r="G181" s="325"/>
      <c r="H181" s="511"/>
      <c r="I181" s="325"/>
      <c r="J181" s="325"/>
      <c r="K181" s="325"/>
      <c r="L181" s="325"/>
      <c r="M181" s="325"/>
      <c r="N181" s="325"/>
      <c r="O181" s="325"/>
      <c r="P181" s="325"/>
      <c r="Q181" s="325"/>
      <c r="R181" s="325"/>
      <c r="S181" s="325"/>
      <c r="T181" s="325"/>
      <c r="U181" s="325"/>
      <c r="V181" s="325"/>
      <c r="W181" s="325"/>
      <c r="X181" s="325"/>
      <c r="Y181" s="325"/>
      <c r="Z181" s="325"/>
      <c r="AA181" s="511"/>
      <c r="AB181" s="325"/>
      <c r="AC181" s="325"/>
      <c r="AD181" s="325"/>
      <c r="AE181" s="511"/>
      <c r="AF181" s="325"/>
      <c r="AG181" s="325"/>
      <c r="AH181" s="325"/>
      <c r="AI181" s="511"/>
      <c r="AJ181" s="325"/>
      <c r="AK181" s="511"/>
      <c r="AL181" s="325"/>
      <c r="AM181" s="511"/>
      <c r="AN181" s="325"/>
      <c r="AO181" s="325"/>
      <c r="AP181" s="325"/>
      <c r="AQ181" s="511"/>
    </row>
    <row r="182" spans="1:43" ht="12.75">
      <c r="A182" s="325"/>
      <c r="B182" s="510"/>
      <c r="C182" s="325"/>
      <c r="D182" s="325"/>
      <c r="E182" s="325"/>
      <c r="F182" s="325"/>
      <c r="G182" s="325"/>
      <c r="H182" s="511"/>
      <c r="I182" s="325"/>
      <c r="J182" s="325"/>
      <c r="K182" s="325"/>
      <c r="L182" s="325"/>
      <c r="M182" s="325"/>
      <c r="N182" s="325"/>
      <c r="O182" s="325"/>
      <c r="P182" s="325"/>
      <c r="Q182" s="325"/>
      <c r="R182" s="325"/>
      <c r="S182" s="325"/>
      <c r="T182" s="325"/>
      <c r="U182" s="325"/>
      <c r="V182" s="325"/>
      <c r="W182" s="325"/>
      <c r="X182" s="325"/>
      <c r="Y182" s="325"/>
      <c r="Z182" s="325"/>
      <c r="AA182" s="511"/>
      <c r="AB182" s="325"/>
      <c r="AC182" s="325"/>
      <c r="AD182" s="325"/>
      <c r="AE182" s="511"/>
      <c r="AF182" s="325"/>
      <c r="AG182" s="325"/>
      <c r="AH182" s="325"/>
      <c r="AI182" s="511"/>
      <c r="AJ182" s="325"/>
      <c r="AK182" s="511"/>
      <c r="AL182" s="325"/>
      <c r="AM182" s="511"/>
      <c r="AN182" s="325"/>
      <c r="AO182" s="325"/>
      <c r="AP182" s="325"/>
      <c r="AQ182" s="511"/>
    </row>
    <row r="183" spans="1:43" ht="12.75">
      <c r="A183" s="325"/>
      <c r="B183" s="510"/>
      <c r="C183" s="325"/>
      <c r="D183" s="325"/>
      <c r="E183" s="325"/>
      <c r="F183" s="325"/>
      <c r="G183" s="325"/>
      <c r="H183" s="511"/>
      <c r="I183" s="325"/>
      <c r="J183" s="325"/>
      <c r="K183" s="325"/>
      <c r="L183" s="325"/>
      <c r="M183" s="325"/>
      <c r="N183" s="325"/>
      <c r="O183" s="325"/>
      <c r="P183" s="325"/>
      <c r="Q183" s="325"/>
      <c r="R183" s="325"/>
      <c r="S183" s="325"/>
      <c r="T183" s="325"/>
      <c r="U183" s="325"/>
      <c r="V183" s="325"/>
      <c r="W183" s="325"/>
      <c r="X183" s="325"/>
      <c r="Y183" s="325"/>
      <c r="Z183" s="325"/>
      <c r="AA183" s="511"/>
      <c r="AB183" s="325"/>
      <c r="AC183" s="325"/>
      <c r="AD183" s="325"/>
      <c r="AE183" s="511"/>
      <c r="AF183" s="325"/>
      <c r="AG183" s="325"/>
      <c r="AH183" s="325"/>
      <c r="AI183" s="511"/>
      <c r="AJ183" s="325"/>
      <c r="AK183" s="511"/>
      <c r="AL183" s="325"/>
      <c r="AM183" s="511"/>
      <c r="AN183" s="325"/>
      <c r="AO183" s="325"/>
      <c r="AP183" s="325"/>
      <c r="AQ183" s="511"/>
    </row>
    <row r="184" spans="1:43" ht="12.75">
      <c r="A184" s="325"/>
      <c r="B184" s="510"/>
      <c r="C184" s="325"/>
      <c r="D184" s="325"/>
      <c r="E184" s="325"/>
      <c r="F184" s="325"/>
      <c r="G184" s="325"/>
      <c r="H184" s="511"/>
      <c r="I184" s="325"/>
      <c r="J184" s="325"/>
      <c r="K184" s="325"/>
      <c r="L184" s="325"/>
      <c r="M184" s="325"/>
      <c r="N184" s="325"/>
      <c r="O184" s="325"/>
      <c r="P184" s="325"/>
      <c r="Q184" s="325"/>
      <c r="R184" s="325"/>
      <c r="S184" s="325"/>
      <c r="T184" s="325"/>
      <c r="U184" s="325"/>
      <c r="V184" s="325"/>
      <c r="W184" s="325"/>
      <c r="X184" s="325"/>
      <c r="Y184" s="325"/>
      <c r="Z184" s="325"/>
      <c r="AA184" s="511"/>
      <c r="AB184" s="325"/>
      <c r="AC184" s="325"/>
      <c r="AD184" s="325"/>
      <c r="AE184" s="511"/>
      <c r="AF184" s="325"/>
      <c r="AG184" s="325"/>
      <c r="AH184" s="325"/>
      <c r="AI184" s="511"/>
      <c r="AJ184" s="325"/>
      <c r="AK184" s="511"/>
      <c r="AL184" s="325"/>
      <c r="AM184" s="511"/>
      <c r="AN184" s="325"/>
      <c r="AO184" s="325"/>
      <c r="AP184" s="325"/>
      <c r="AQ184" s="511"/>
    </row>
    <row r="185" spans="1:43" ht="12.75">
      <c r="A185" s="325"/>
      <c r="B185" s="510"/>
      <c r="C185" s="325"/>
      <c r="D185" s="325"/>
      <c r="E185" s="325"/>
      <c r="F185" s="325"/>
      <c r="G185" s="325"/>
      <c r="H185" s="511"/>
      <c r="I185" s="325"/>
      <c r="J185" s="325"/>
      <c r="K185" s="325"/>
      <c r="L185" s="325"/>
      <c r="M185" s="325"/>
      <c r="N185" s="325"/>
      <c r="O185" s="325"/>
      <c r="P185" s="325"/>
      <c r="Q185" s="325"/>
      <c r="R185" s="325"/>
      <c r="S185" s="325"/>
      <c r="T185" s="325"/>
      <c r="U185" s="325"/>
      <c r="V185" s="325"/>
      <c r="W185" s="325"/>
      <c r="X185" s="325"/>
      <c r="Y185" s="325"/>
      <c r="Z185" s="325"/>
      <c r="AA185" s="511"/>
      <c r="AB185" s="325"/>
      <c r="AC185" s="325"/>
      <c r="AD185" s="325"/>
      <c r="AE185" s="511"/>
      <c r="AF185" s="325"/>
      <c r="AG185" s="325"/>
      <c r="AH185" s="325"/>
      <c r="AI185" s="511"/>
      <c r="AJ185" s="325"/>
      <c r="AK185" s="511"/>
      <c r="AL185" s="325"/>
      <c r="AM185" s="511"/>
      <c r="AN185" s="325"/>
      <c r="AO185" s="325"/>
      <c r="AP185" s="325"/>
      <c r="AQ185" s="511"/>
    </row>
    <row r="186" spans="1:43" ht="12.75">
      <c r="A186" s="325"/>
      <c r="B186" s="510"/>
      <c r="C186" s="325"/>
      <c r="D186" s="325"/>
      <c r="E186" s="325"/>
      <c r="F186" s="325"/>
      <c r="G186" s="325"/>
      <c r="H186" s="511"/>
      <c r="I186" s="325"/>
      <c r="J186" s="325"/>
      <c r="K186" s="325"/>
      <c r="L186" s="325"/>
      <c r="M186" s="325"/>
      <c r="N186" s="325"/>
      <c r="O186" s="325"/>
      <c r="P186" s="325"/>
      <c r="Q186" s="325"/>
      <c r="R186" s="325"/>
      <c r="S186" s="325"/>
      <c r="T186" s="325"/>
      <c r="U186" s="325"/>
      <c r="V186" s="325"/>
      <c r="W186" s="325"/>
      <c r="X186" s="325"/>
      <c r="Y186" s="325"/>
      <c r="Z186" s="325"/>
      <c r="AA186" s="511"/>
      <c r="AB186" s="325"/>
      <c r="AC186" s="325"/>
      <c r="AD186" s="325"/>
      <c r="AE186" s="511"/>
      <c r="AF186" s="325"/>
      <c r="AG186" s="325"/>
      <c r="AH186" s="325"/>
      <c r="AI186" s="511"/>
      <c r="AJ186" s="325"/>
      <c r="AK186" s="511"/>
      <c r="AL186" s="325"/>
      <c r="AM186" s="511"/>
      <c r="AN186" s="325"/>
      <c r="AO186" s="325"/>
      <c r="AP186" s="325"/>
      <c r="AQ186" s="511"/>
    </row>
    <row r="187" spans="1:43" ht="12.75">
      <c r="A187" s="325"/>
      <c r="B187" s="510"/>
      <c r="C187" s="325"/>
      <c r="D187" s="325"/>
      <c r="E187" s="325"/>
      <c r="F187" s="325"/>
      <c r="G187" s="325"/>
      <c r="H187" s="511"/>
      <c r="I187" s="325"/>
      <c r="J187" s="325"/>
      <c r="K187" s="325"/>
      <c r="L187" s="325"/>
      <c r="M187" s="325"/>
      <c r="N187" s="325"/>
      <c r="O187" s="325"/>
      <c r="P187" s="325"/>
      <c r="Q187" s="325"/>
      <c r="R187" s="325"/>
      <c r="S187" s="325"/>
      <c r="T187" s="325"/>
      <c r="U187" s="325"/>
      <c r="V187" s="325"/>
      <c r="W187" s="325"/>
      <c r="X187" s="325"/>
      <c r="Y187" s="325"/>
      <c r="Z187" s="325"/>
      <c r="AA187" s="511"/>
      <c r="AB187" s="325"/>
      <c r="AC187" s="325"/>
      <c r="AD187" s="325"/>
      <c r="AE187" s="511"/>
      <c r="AF187" s="325"/>
      <c r="AG187" s="325"/>
      <c r="AH187" s="325"/>
      <c r="AI187" s="511"/>
      <c r="AJ187" s="325"/>
      <c r="AK187" s="511"/>
      <c r="AL187" s="325"/>
      <c r="AM187" s="511"/>
      <c r="AN187" s="325"/>
      <c r="AO187" s="325"/>
      <c r="AP187" s="325"/>
      <c r="AQ187" s="511"/>
    </row>
    <row r="188" spans="1:43" ht="12.75">
      <c r="A188" s="325"/>
      <c r="B188" s="510"/>
      <c r="C188" s="325"/>
      <c r="D188" s="325"/>
      <c r="E188" s="325"/>
      <c r="F188" s="325"/>
      <c r="G188" s="325"/>
      <c r="H188" s="511"/>
      <c r="I188" s="325"/>
      <c r="J188" s="325"/>
      <c r="K188" s="325"/>
      <c r="L188" s="325"/>
      <c r="M188" s="325"/>
      <c r="N188" s="325"/>
      <c r="O188" s="325"/>
      <c r="P188" s="325"/>
      <c r="Q188" s="325"/>
      <c r="R188" s="325"/>
      <c r="S188" s="325"/>
      <c r="T188" s="325"/>
      <c r="U188" s="325"/>
      <c r="V188" s="325"/>
      <c r="W188" s="325"/>
      <c r="X188" s="325"/>
      <c r="Y188" s="325"/>
      <c r="Z188" s="325"/>
      <c r="AA188" s="511"/>
      <c r="AB188" s="325"/>
      <c r="AC188" s="325"/>
      <c r="AD188" s="325"/>
      <c r="AE188" s="511"/>
      <c r="AF188" s="325"/>
      <c r="AG188" s="325"/>
      <c r="AH188" s="325"/>
      <c r="AI188" s="511"/>
      <c r="AJ188" s="325"/>
      <c r="AK188" s="511"/>
      <c r="AL188" s="325"/>
      <c r="AM188" s="511"/>
      <c r="AN188" s="325"/>
      <c r="AO188" s="325"/>
      <c r="AP188" s="325"/>
      <c r="AQ188" s="511"/>
    </row>
    <row r="189" spans="1:43" ht="12.75">
      <c r="A189" s="325"/>
      <c r="B189" s="510"/>
      <c r="C189" s="325"/>
      <c r="D189" s="325"/>
      <c r="E189" s="325"/>
      <c r="F189" s="325"/>
      <c r="G189" s="325"/>
      <c r="H189" s="511"/>
      <c r="I189" s="325"/>
      <c r="J189" s="325"/>
      <c r="K189" s="325"/>
      <c r="L189" s="325"/>
      <c r="M189" s="325"/>
      <c r="N189" s="325"/>
      <c r="O189" s="325"/>
      <c r="P189" s="325"/>
      <c r="Q189" s="325"/>
      <c r="R189" s="325"/>
      <c r="S189" s="325"/>
      <c r="T189" s="325"/>
      <c r="U189" s="325"/>
      <c r="V189" s="325"/>
      <c r="W189" s="325"/>
      <c r="X189" s="325"/>
      <c r="Y189" s="325"/>
      <c r="Z189" s="325"/>
      <c r="AA189" s="511"/>
      <c r="AB189" s="325"/>
      <c r="AC189" s="325"/>
      <c r="AD189" s="325"/>
      <c r="AE189" s="511"/>
      <c r="AF189" s="325"/>
      <c r="AG189" s="325"/>
      <c r="AH189" s="325"/>
      <c r="AI189" s="511"/>
      <c r="AJ189" s="325"/>
      <c r="AK189" s="511"/>
      <c r="AL189" s="325"/>
      <c r="AM189" s="511"/>
      <c r="AN189" s="325"/>
      <c r="AO189" s="325"/>
      <c r="AP189" s="325"/>
      <c r="AQ189" s="511"/>
    </row>
    <row r="190" spans="1:43" ht="12.75">
      <c r="A190" s="325"/>
      <c r="B190" s="510"/>
      <c r="C190" s="325"/>
      <c r="D190" s="325"/>
      <c r="E190" s="325"/>
      <c r="F190" s="325"/>
      <c r="G190" s="325"/>
      <c r="H190" s="511"/>
      <c r="I190" s="325"/>
      <c r="J190" s="325"/>
      <c r="K190" s="325"/>
      <c r="L190" s="325"/>
      <c r="M190" s="325"/>
      <c r="N190" s="325"/>
      <c r="O190" s="325"/>
      <c r="P190" s="325"/>
      <c r="Q190" s="325"/>
      <c r="R190" s="325"/>
      <c r="S190" s="325"/>
      <c r="T190" s="325"/>
      <c r="U190" s="325"/>
      <c r="V190" s="325"/>
      <c r="W190" s="325"/>
      <c r="X190" s="325"/>
      <c r="Y190" s="325"/>
      <c r="Z190" s="325"/>
      <c r="AA190" s="511"/>
      <c r="AB190" s="325"/>
      <c r="AC190" s="325"/>
      <c r="AD190" s="325"/>
      <c r="AE190" s="511"/>
      <c r="AF190" s="325"/>
      <c r="AG190" s="325"/>
      <c r="AH190" s="325"/>
      <c r="AI190" s="511"/>
      <c r="AJ190" s="325"/>
      <c r="AK190" s="511"/>
      <c r="AL190" s="325"/>
      <c r="AM190" s="511"/>
      <c r="AN190" s="325"/>
      <c r="AO190" s="325"/>
      <c r="AP190" s="325"/>
      <c r="AQ190" s="511"/>
    </row>
    <row r="191" spans="1:43" ht="12.75">
      <c r="A191" s="325"/>
      <c r="B191" s="510"/>
      <c r="C191" s="325"/>
      <c r="D191" s="325"/>
      <c r="E191" s="325"/>
      <c r="F191" s="325"/>
      <c r="G191" s="325"/>
      <c r="H191" s="511"/>
      <c r="I191" s="325"/>
      <c r="J191" s="325"/>
      <c r="K191" s="325"/>
      <c r="L191" s="325"/>
      <c r="M191" s="325"/>
      <c r="N191" s="325"/>
      <c r="O191" s="325"/>
      <c r="P191" s="325"/>
      <c r="Q191" s="325"/>
      <c r="R191" s="325"/>
      <c r="S191" s="325"/>
      <c r="T191" s="325"/>
      <c r="U191" s="325"/>
      <c r="V191" s="325"/>
      <c r="W191" s="325"/>
      <c r="X191" s="325"/>
      <c r="Y191" s="325"/>
      <c r="Z191" s="325"/>
      <c r="AA191" s="511"/>
      <c r="AB191" s="325"/>
      <c r="AC191" s="325"/>
      <c r="AD191" s="325"/>
      <c r="AE191" s="511"/>
      <c r="AF191" s="325"/>
      <c r="AG191" s="325"/>
      <c r="AH191" s="325"/>
      <c r="AI191" s="511"/>
      <c r="AJ191" s="325"/>
      <c r="AK191" s="511"/>
      <c r="AL191" s="325"/>
      <c r="AM191" s="511"/>
      <c r="AN191" s="325"/>
      <c r="AO191" s="325"/>
      <c r="AP191" s="325"/>
      <c r="AQ191" s="511"/>
    </row>
    <row r="192" spans="1:43" ht="12.75">
      <c r="A192" s="325"/>
      <c r="B192" s="510"/>
      <c r="C192" s="325"/>
      <c r="D192" s="325"/>
      <c r="E192" s="325"/>
      <c r="F192" s="325"/>
      <c r="G192" s="325"/>
      <c r="H192" s="511"/>
      <c r="I192" s="325"/>
      <c r="J192" s="325"/>
      <c r="K192" s="325"/>
      <c r="L192" s="325"/>
      <c r="M192" s="325"/>
      <c r="N192" s="325"/>
      <c r="O192" s="325"/>
      <c r="P192" s="325"/>
      <c r="Q192" s="325"/>
      <c r="R192" s="325"/>
      <c r="S192" s="325"/>
      <c r="T192" s="325"/>
      <c r="U192" s="325"/>
      <c r="V192" s="325"/>
      <c r="W192" s="325"/>
      <c r="X192" s="325"/>
      <c r="Y192" s="325"/>
      <c r="Z192" s="325"/>
      <c r="AA192" s="511"/>
      <c r="AB192" s="325"/>
      <c r="AC192" s="325"/>
      <c r="AD192" s="325"/>
      <c r="AE192" s="511"/>
      <c r="AF192" s="325"/>
      <c r="AG192" s="325"/>
      <c r="AH192" s="325"/>
      <c r="AI192" s="511"/>
      <c r="AJ192" s="325"/>
      <c r="AK192" s="511"/>
      <c r="AL192" s="325"/>
      <c r="AM192" s="511"/>
      <c r="AN192" s="325"/>
      <c r="AO192" s="325"/>
      <c r="AP192" s="325"/>
      <c r="AQ192" s="511"/>
    </row>
    <row r="193" spans="1:43" ht="12.75">
      <c r="A193" s="325"/>
      <c r="B193" s="510"/>
      <c r="C193" s="325"/>
      <c r="D193" s="325"/>
      <c r="E193" s="325"/>
      <c r="F193" s="325"/>
      <c r="G193" s="325"/>
      <c r="H193" s="511"/>
      <c r="I193" s="325"/>
      <c r="J193" s="325"/>
      <c r="K193" s="325"/>
      <c r="L193" s="325"/>
      <c r="M193" s="325"/>
      <c r="N193" s="325"/>
      <c r="O193" s="325"/>
      <c r="P193" s="325"/>
      <c r="Q193" s="325"/>
      <c r="R193" s="325"/>
      <c r="S193" s="325"/>
      <c r="T193" s="325"/>
      <c r="U193" s="325"/>
      <c r="V193" s="325"/>
      <c r="W193" s="325"/>
      <c r="X193" s="325"/>
      <c r="Y193" s="325"/>
      <c r="Z193" s="325"/>
      <c r="AA193" s="511"/>
      <c r="AB193" s="325"/>
      <c r="AC193" s="325"/>
      <c r="AD193" s="325"/>
      <c r="AE193" s="511"/>
      <c r="AF193" s="325"/>
      <c r="AG193" s="325"/>
      <c r="AH193" s="325"/>
      <c r="AI193" s="511"/>
      <c r="AJ193" s="325"/>
      <c r="AK193" s="511"/>
      <c r="AL193" s="325"/>
      <c r="AM193" s="511"/>
      <c r="AN193" s="325"/>
      <c r="AO193" s="325"/>
      <c r="AP193" s="325"/>
      <c r="AQ193" s="511"/>
    </row>
    <row r="194" spans="1:43" ht="12.75">
      <c r="A194" s="325"/>
      <c r="B194" s="510"/>
      <c r="C194" s="325"/>
      <c r="D194" s="325"/>
      <c r="E194" s="325"/>
      <c r="F194" s="325"/>
      <c r="G194" s="325"/>
      <c r="H194" s="511"/>
      <c r="I194" s="325"/>
      <c r="J194" s="325"/>
      <c r="K194" s="325"/>
      <c r="L194" s="325"/>
      <c r="M194" s="325"/>
      <c r="N194" s="325"/>
      <c r="O194" s="325"/>
      <c r="P194" s="325"/>
      <c r="Q194" s="325"/>
      <c r="R194" s="325"/>
      <c r="S194" s="325"/>
      <c r="T194" s="325"/>
      <c r="U194" s="325"/>
      <c r="V194" s="325"/>
      <c r="W194" s="325"/>
      <c r="X194" s="325"/>
      <c r="Y194" s="325"/>
      <c r="Z194" s="325"/>
      <c r="AA194" s="511"/>
      <c r="AB194" s="325"/>
      <c r="AC194" s="325"/>
      <c r="AD194" s="325"/>
      <c r="AE194" s="511"/>
      <c r="AF194" s="325"/>
      <c r="AG194" s="325"/>
      <c r="AH194" s="325"/>
      <c r="AI194" s="511"/>
      <c r="AJ194" s="325"/>
      <c r="AK194" s="511"/>
      <c r="AL194" s="325"/>
      <c r="AM194" s="511"/>
      <c r="AN194" s="325"/>
      <c r="AO194" s="325"/>
      <c r="AP194" s="325"/>
      <c r="AQ194" s="511"/>
    </row>
    <row r="195" spans="1:43" ht="12.75">
      <c r="A195" s="325"/>
      <c r="B195" s="510"/>
      <c r="C195" s="325"/>
      <c r="D195" s="325"/>
      <c r="E195" s="325"/>
      <c r="F195" s="325"/>
      <c r="G195" s="325"/>
      <c r="H195" s="511"/>
      <c r="I195" s="325"/>
      <c r="J195" s="325"/>
      <c r="K195" s="325"/>
      <c r="L195" s="325"/>
      <c r="M195" s="325"/>
      <c r="N195" s="325"/>
      <c r="O195" s="325"/>
      <c r="P195" s="325"/>
      <c r="Q195" s="325"/>
      <c r="R195" s="325"/>
      <c r="S195" s="325"/>
      <c r="T195" s="325"/>
      <c r="U195" s="325"/>
      <c r="V195" s="325"/>
      <c r="W195" s="325"/>
      <c r="X195" s="325"/>
      <c r="Y195" s="325"/>
      <c r="Z195" s="325"/>
      <c r="AA195" s="511"/>
      <c r="AB195" s="325"/>
      <c r="AC195" s="325"/>
      <c r="AD195" s="325"/>
      <c r="AE195" s="511"/>
      <c r="AF195" s="325"/>
      <c r="AG195" s="325"/>
      <c r="AH195" s="325"/>
      <c r="AI195" s="511"/>
      <c r="AJ195" s="325"/>
      <c r="AK195" s="511"/>
      <c r="AL195" s="325"/>
      <c r="AM195" s="511"/>
      <c r="AN195" s="325"/>
      <c r="AO195" s="325"/>
      <c r="AP195" s="325"/>
      <c r="AQ195" s="511"/>
    </row>
    <row r="196" spans="1:43" ht="12.75">
      <c r="A196" s="325"/>
      <c r="B196" s="510"/>
      <c r="C196" s="325"/>
      <c r="D196" s="325"/>
      <c r="E196" s="325"/>
      <c r="F196" s="325"/>
      <c r="G196" s="325"/>
      <c r="H196" s="511"/>
      <c r="I196" s="325"/>
      <c r="J196" s="325"/>
      <c r="K196" s="325"/>
      <c r="L196" s="325"/>
      <c r="M196" s="325"/>
      <c r="N196" s="325"/>
      <c r="O196" s="325"/>
      <c r="P196" s="325"/>
      <c r="Q196" s="325"/>
      <c r="R196" s="325"/>
      <c r="S196" s="325"/>
      <c r="T196" s="325"/>
      <c r="U196" s="325"/>
      <c r="V196" s="325"/>
      <c r="W196" s="325"/>
      <c r="X196" s="325"/>
      <c r="Y196" s="325"/>
      <c r="Z196" s="325"/>
      <c r="AA196" s="511"/>
      <c r="AB196" s="325"/>
      <c r="AC196" s="325"/>
      <c r="AD196" s="325"/>
      <c r="AE196" s="511"/>
      <c r="AF196" s="325"/>
      <c r="AG196" s="325"/>
      <c r="AH196" s="325"/>
      <c r="AI196" s="511"/>
      <c r="AJ196" s="325"/>
      <c r="AK196" s="511"/>
      <c r="AL196" s="325"/>
      <c r="AM196" s="511"/>
      <c r="AN196" s="325"/>
      <c r="AO196" s="325"/>
      <c r="AP196" s="325"/>
      <c r="AQ196" s="511"/>
    </row>
    <row r="197" spans="1:43" ht="12.75">
      <c r="A197" s="325"/>
      <c r="B197" s="510"/>
      <c r="C197" s="325"/>
      <c r="D197" s="325"/>
      <c r="E197" s="325"/>
      <c r="F197" s="325"/>
      <c r="G197" s="325"/>
      <c r="H197" s="511"/>
      <c r="I197" s="325"/>
      <c r="J197" s="325"/>
      <c r="K197" s="325"/>
      <c r="L197" s="325"/>
      <c r="M197" s="325"/>
      <c r="N197" s="325"/>
      <c r="O197" s="325"/>
      <c r="P197" s="325"/>
      <c r="Q197" s="325"/>
      <c r="R197" s="325"/>
      <c r="S197" s="325"/>
      <c r="T197" s="325"/>
      <c r="U197" s="325"/>
      <c r="V197" s="325"/>
      <c r="W197" s="325"/>
      <c r="X197" s="325"/>
      <c r="Y197" s="325"/>
      <c r="Z197" s="325"/>
      <c r="AA197" s="511"/>
      <c r="AB197" s="325"/>
      <c r="AC197" s="325"/>
      <c r="AD197" s="325"/>
      <c r="AE197" s="511"/>
      <c r="AF197" s="325"/>
      <c r="AG197" s="325"/>
      <c r="AH197" s="325"/>
      <c r="AI197" s="511"/>
      <c r="AJ197" s="325"/>
      <c r="AK197" s="511"/>
      <c r="AL197" s="325"/>
      <c r="AM197" s="511"/>
      <c r="AN197" s="325"/>
      <c r="AO197" s="325"/>
      <c r="AP197" s="325"/>
      <c r="AQ197" s="511"/>
    </row>
    <row r="198" spans="1:43" ht="12.75">
      <c r="A198" s="325"/>
      <c r="B198" s="510"/>
      <c r="C198" s="325"/>
      <c r="D198" s="325"/>
      <c r="E198" s="325"/>
      <c r="F198" s="325"/>
      <c r="G198" s="325"/>
      <c r="H198" s="511"/>
      <c r="I198" s="325"/>
      <c r="J198" s="325"/>
      <c r="K198" s="325"/>
      <c r="L198" s="325"/>
      <c r="M198" s="325"/>
      <c r="N198" s="325"/>
      <c r="O198" s="325"/>
      <c r="P198" s="325"/>
      <c r="Q198" s="325"/>
      <c r="R198" s="325"/>
      <c r="S198" s="325"/>
      <c r="T198" s="325"/>
      <c r="U198" s="325"/>
      <c r="V198" s="325"/>
      <c r="W198" s="325"/>
      <c r="X198" s="325"/>
      <c r="Y198" s="325"/>
      <c r="Z198" s="325"/>
      <c r="AA198" s="511"/>
      <c r="AB198" s="325"/>
      <c r="AC198" s="325"/>
      <c r="AD198" s="325"/>
      <c r="AE198" s="511"/>
      <c r="AF198" s="325"/>
      <c r="AG198" s="325"/>
      <c r="AH198" s="325"/>
      <c r="AI198" s="511"/>
      <c r="AJ198" s="325"/>
      <c r="AK198" s="511"/>
      <c r="AL198" s="325"/>
      <c r="AM198" s="511"/>
      <c r="AN198" s="325"/>
      <c r="AO198" s="325"/>
      <c r="AP198" s="325"/>
      <c r="AQ198" s="511"/>
    </row>
    <row r="199" spans="1:43" ht="12.75">
      <c r="A199" s="325"/>
      <c r="B199" s="510"/>
      <c r="C199" s="325"/>
      <c r="D199" s="325"/>
      <c r="E199" s="325"/>
      <c r="F199" s="325"/>
      <c r="G199" s="325"/>
      <c r="H199" s="511"/>
      <c r="I199" s="325"/>
      <c r="J199" s="325"/>
      <c r="K199" s="325"/>
      <c r="L199" s="325"/>
      <c r="M199" s="325"/>
      <c r="N199" s="325"/>
      <c r="O199" s="325"/>
      <c r="P199" s="325"/>
      <c r="Q199" s="325"/>
      <c r="R199" s="325"/>
      <c r="S199" s="325"/>
      <c r="T199" s="325"/>
      <c r="U199" s="325"/>
      <c r="V199" s="325"/>
      <c r="W199" s="325"/>
      <c r="X199" s="325"/>
      <c r="Y199" s="325"/>
      <c r="Z199" s="325"/>
      <c r="AA199" s="511"/>
      <c r="AB199" s="325"/>
      <c r="AC199" s="325"/>
      <c r="AD199" s="325"/>
      <c r="AE199" s="511"/>
      <c r="AF199" s="325"/>
      <c r="AG199" s="325"/>
      <c r="AH199" s="325"/>
      <c r="AI199" s="511"/>
      <c r="AJ199" s="325"/>
      <c r="AK199" s="511"/>
      <c r="AL199" s="325"/>
      <c r="AM199" s="511"/>
      <c r="AN199" s="325"/>
      <c r="AO199" s="325"/>
      <c r="AP199" s="325"/>
      <c r="AQ199" s="511"/>
    </row>
    <row r="200" spans="1:43" ht="12.75">
      <c r="A200" s="325"/>
      <c r="B200" s="510"/>
      <c r="C200" s="325"/>
      <c r="D200" s="325"/>
      <c r="E200" s="325"/>
      <c r="F200" s="325"/>
      <c r="G200" s="325"/>
      <c r="H200" s="511"/>
      <c r="I200" s="325"/>
      <c r="J200" s="325"/>
      <c r="K200" s="325"/>
      <c r="L200" s="325"/>
      <c r="M200" s="325"/>
      <c r="N200" s="325"/>
      <c r="O200" s="325"/>
      <c r="P200" s="325"/>
      <c r="Q200" s="325"/>
      <c r="R200" s="325"/>
      <c r="S200" s="325"/>
      <c r="T200" s="325"/>
      <c r="U200" s="325"/>
      <c r="V200" s="325"/>
      <c r="W200" s="325"/>
      <c r="X200" s="325"/>
      <c r="Y200" s="325"/>
      <c r="Z200" s="325"/>
      <c r="AA200" s="511"/>
      <c r="AB200" s="325"/>
      <c r="AC200" s="325"/>
      <c r="AD200" s="325"/>
      <c r="AE200" s="511"/>
      <c r="AF200" s="325"/>
      <c r="AG200" s="325"/>
      <c r="AH200" s="325"/>
      <c r="AI200" s="511"/>
      <c r="AJ200" s="325"/>
      <c r="AK200" s="511"/>
      <c r="AL200" s="325"/>
      <c r="AM200" s="511"/>
      <c r="AN200" s="325"/>
      <c r="AO200" s="325"/>
      <c r="AP200" s="325"/>
      <c r="AQ200" s="511"/>
    </row>
    <row r="201" spans="1:43" ht="12.75">
      <c r="A201" s="325"/>
      <c r="B201" s="510"/>
      <c r="C201" s="325"/>
      <c r="D201" s="325"/>
      <c r="E201" s="325"/>
      <c r="F201" s="325"/>
      <c r="G201" s="325"/>
      <c r="H201" s="511"/>
      <c r="I201" s="325"/>
      <c r="J201" s="325"/>
      <c r="K201" s="325"/>
      <c r="L201" s="325"/>
      <c r="M201" s="325"/>
      <c r="N201" s="325"/>
      <c r="O201" s="325"/>
      <c r="P201" s="325"/>
      <c r="Q201" s="325"/>
      <c r="R201" s="325"/>
      <c r="S201" s="325"/>
      <c r="T201" s="325"/>
      <c r="U201" s="325"/>
      <c r="V201" s="325"/>
      <c r="W201" s="325"/>
      <c r="X201" s="325"/>
      <c r="Y201" s="325"/>
      <c r="Z201" s="325"/>
      <c r="AA201" s="511"/>
      <c r="AB201" s="325"/>
      <c r="AC201" s="325"/>
      <c r="AD201" s="325"/>
      <c r="AE201" s="511"/>
      <c r="AF201" s="325"/>
      <c r="AG201" s="325"/>
      <c r="AH201" s="325"/>
      <c r="AI201" s="511"/>
      <c r="AJ201" s="325"/>
      <c r="AK201" s="511"/>
      <c r="AL201" s="325"/>
      <c r="AM201" s="511"/>
      <c r="AN201" s="325"/>
      <c r="AO201" s="325"/>
      <c r="AP201" s="325"/>
      <c r="AQ201" s="511"/>
    </row>
    <row r="202" spans="1:43" ht="12.75">
      <c r="A202" s="325"/>
      <c r="B202" s="510"/>
      <c r="C202" s="325"/>
      <c r="D202" s="325"/>
      <c r="E202" s="325"/>
      <c r="F202" s="325"/>
      <c r="G202" s="325"/>
      <c r="H202" s="511"/>
      <c r="I202" s="325"/>
      <c r="J202" s="325"/>
      <c r="K202" s="325"/>
      <c r="L202" s="325"/>
      <c r="M202" s="325"/>
      <c r="N202" s="325"/>
      <c r="O202" s="325"/>
      <c r="P202" s="325"/>
      <c r="Q202" s="325"/>
      <c r="R202" s="325"/>
      <c r="S202" s="325"/>
      <c r="T202" s="325"/>
      <c r="U202" s="325"/>
      <c r="V202" s="325"/>
      <c r="W202" s="325"/>
      <c r="X202" s="325"/>
      <c r="Y202" s="325"/>
      <c r="Z202" s="325"/>
      <c r="AA202" s="511"/>
      <c r="AB202" s="325"/>
      <c r="AC202" s="325"/>
      <c r="AD202" s="325"/>
      <c r="AE202" s="511"/>
      <c r="AF202" s="325"/>
      <c r="AG202" s="325"/>
      <c r="AH202" s="325"/>
      <c r="AI202" s="511"/>
      <c r="AJ202" s="325"/>
      <c r="AK202" s="511"/>
      <c r="AL202" s="325"/>
      <c r="AM202" s="511"/>
      <c r="AN202" s="325"/>
      <c r="AO202" s="325"/>
      <c r="AP202" s="325"/>
      <c r="AQ202" s="511"/>
    </row>
    <row r="203" spans="1:43" ht="12.75">
      <c r="A203" s="325"/>
      <c r="B203" s="510"/>
      <c r="C203" s="325"/>
      <c r="D203" s="325"/>
      <c r="E203" s="325"/>
      <c r="F203" s="325"/>
      <c r="G203" s="325"/>
      <c r="H203" s="511"/>
      <c r="I203" s="325"/>
      <c r="J203" s="325"/>
      <c r="K203" s="325"/>
      <c r="L203" s="325"/>
      <c r="M203" s="325"/>
      <c r="N203" s="325"/>
      <c r="O203" s="325"/>
      <c r="P203" s="325"/>
      <c r="Q203" s="325"/>
      <c r="R203" s="325"/>
      <c r="S203" s="325"/>
      <c r="T203" s="325"/>
      <c r="U203" s="325"/>
      <c r="V203" s="325"/>
      <c r="W203" s="325"/>
      <c r="X203" s="325"/>
      <c r="Y203" s="325"/>
      <c r="Z203" s="325"/>
      <c r="AA203" s="511"/>
      <c r="AB203" s="325"/>
      <c r="AC203" s="325"/>
      <c r="AD203" s="325"/>
      <c r="AE203" s="511"/>
      <c r="AF203" s="325"/>
      <c r="AG203" s="325"/>
      <c r="AH203" s="325"/>
      <c r="AI203" s="511"/>
      <c r="AJ203" s="325"/>
      <c r="AK203" s="511"/>
      <c r="AL203" s="325"/>
      <c r="AM203" s="511"/>
      <c r="AN203" s="325"/>
      <c r="AO203" s="325"/>
      <c r="AP203" s="325"/>
      <c r="AQ203" s="511"/>
    </row>
    <row r="204" spans="1:43" ht="12.75">
      <c r="A204" s="325"/>
      <c r="B204" s="510"/>
      <c r="C204" s="325"/>
      <c r="D204" s="325"/>
      <c r="E204" s="325"/>
      <c r="F204" s="325"/>
      <c r="G204" s="325"/>
      <c r="H204" s="511"/>
      <c r="I204" s="325"/>
      <c r="J204" s="325"/>
      <c r="K204" s="325"/>
      <c r="L204" s="325"/>
      <c r="M204" s="325"/>
      <c r="N204" s="325"/>
      <c r="O204" s="325"/>
      <c r="P204" s="325"/>
      <c r="Q204" s="325"/>
      <c r="R204" s="325"/>
      <c r="S204" s="325"/>
      <c r="T204" s="325"/>
      <c r="U204" s="325"/>
      <c r="V204" s="325"/>
      <c r="W204" s="325"/>
      <c r="X204" s="325"/>
      <c r="Y204" s="325"/>
      <c r="Z204" s="325"/>
      <c r="AA204" s="511"/>
      <c r="AB204" s="325"/>
      <c r="AC204" s="325"/>
      <c r="AD204" s="325"/>
      <c r="AE204" s="511"/>
      <c r="AF204" s="325"/>
      <c r="AG204" s="325"/>
      <c r="AH204" s="325"/>
      <c r="AI204" s="511"/>
      <c r="AJ204" s="325"/>
      <c r="AK204" s="511"/>
      <c r="AL204" s="325"/>
      <c r="AM204" s="511"/>
      <c r="AN204" s="325"/>
      <c r="AO204" s="325"/>
      <c r="AP204" s="325"/>
      <c r="AQ204" s="511"/>
    </row>
    <row r="205" spans="1:43" ht="12.75">
      <c r="A205" s="325"/>
      <c r="B205" s="510"/>
      <c r="C205" s="325"/>
      <c r="D205" s="325"/>
      <c r="E205" s="325"/>
      <c r="F205" s="325"/>
      <c r="G205" s="325"/>
      <c r="H205" s="511"/>
      <c r="I205" s="325"/>
      <c r="J205" s="325"/>
      <c r="K205" s="325"/>
      <c r="L205" s="325"/>
      <c r="M205" s="325"/>
      <c r="N205" s="325"/>
      <c r="O205" s="325"/>
      <c r="P205" s="325"/>
      <c r="Q205" s="325"/>
      <c r="R205" s="325"/>
      <c r="S205" s="325"/>
      <c r="T205" s="325"/>
      <c r="U205" s="325"/>
      <c r="V205" s="325"/>
      <c r="W205" s="325"/>
      <c r="X205" s="325"/>
      <c r="Y205" s="325"/>
      <c r="Z205" s="325"/>
      <c r="AA205" s="511"/>
      <c r="AB205" s="325"/>
      <c r="AC205" s="325"/>
      <c r="AD205" s="325"/>
      <c r="AE205" s="511"/>
      <c r="AF205" s="325"/>
      <c r="AG205" s="325"/>
      <c r="AH205" s="325"/>
      <c r="AI205" s="511"/>
      <c r="AJ205" s="325"/>
      <c r="AK205" s="511"/>
      <c r="AL205" s="325"/>
      <c r="AM205" s="511"/>
      <c r="AN205" s="325"/>
      <c r="AO205" s="325"/>
      <c r="AP205" s="325"/>
      <c r="AQ205" s="511"/>
    </row>
    <row r="206" spans="1:43" ht="12.75">
      <c r="A206" s="325"/>
      <c r="B206" s="510"/>
      <c r="C206" s="325"/>
      <c r="D206" s="325"/>
      <c r="E206" s="325"/>
      <c r="F206" s="325"/>
      <c r="G206" s="325"/>
      <c r="H206" s="511"/>
      <c r="I206" s="325"/>
      <c r="J206" s="325"/>
      <c r="K206" s="325"/>
      <c r="L206" s="325"/>
      <c r="M206" s="325"/>
      <c r="N206" s="325"/>
      <c r="O206" s="325"/>
      <c r="P206" s="325"/>
      <c r="Q206" s="325"/>
      <c r="R206" s="325"/>
      <c r="S206" s="325"/>
      <c r="T206" s="325"/>
      <c r="U206" s="325"/>
      <c r="V206" s="325"/>
      <c r="W206" s="325"/>
      <c r="X206" s="325"/>
      <c r="Y206" s="325"/>
      <c r="Z206" s="325"/>
      <c r="AA206" s="511"/>
      <c r="AB206" s="325"/>
      <c r="AC206" s="325"/>
      <c r="AD206" s="325"/>
      <c r="AE206" s="511"/>
      <c r="AF206" s="325"/>
      <c r="AG206" s="325"/>
      <c r="AH206" s="325"/>
      <c r="AI206" s="511"/>
      <c r="AJ206" s="325"/>
      <c r="AK206" s="511"/>
      <c r="AL206" s="325"/>
      <c r="AM206" s="511"/>
      <c r="AN206" s="325"/>
      <c r="AO206" s="325"/>
      <c r="AP206" s="325"/>
      <c r="AQ206" s="511"/>
    </row>
    <row r="207" spans="1:43" ht="12.75">
      <c r="A207" s="325"/>
      <c r="B207" s="510"/>
      <c r="C207" s="325"/>
      <c r="D207" s="325"/>
      <c r="E207" s="325"/>
      <c r="F207" s="325"/>
      <c r="G207" s="325"/>
      <c r="H207" s="511"/>
      <c r="I207" s="325"/>
      <c r="J207" s="325"/>
      <c r="K207" s="325"/>
      <c r="L207" s="325"/>
      <c r="M207" s="325"/>
      <c r="N207" s="325"/>
      <c r="O207" s="325"/>
      <c r="P207" s="325"/>
      <c r="Q207" s="325"/>
      <c r="R207" s="325"/>
      <c r="S207" s="325"/>
      <c r="T207" s="325"/>
      <c r="U207" s="325"/>
      <c r="V207" s="325"/>
      <c r="W207" s="325"/>
      <c r="X207" s="325"/>
      <c r="Y207" s="325"/>
      <c r="Z207" s="325"/>
      <c r="AA207" s="511"/>
      <c r="AB207" s="325"/>
      <c r="AC207" s="325"/>
      <c r="AD207" s="325"/>
      <c r="AE207" s="511"/>
      <c r="AF207" s="325"/>
      <c r="AG207" s="325"/>
      <c r="AH207" s="325"/>
      <c r="AI207" s="511"/>
      <c r="AJ207" s="325"/>
      <c r="AK207" s="511"/>
      <c r="AL207" s="325"/>
      <c r="AM207" s="511"/>
      <c r="AN207" s="325"/>
      <c r="AO207" s="325"/>
      <c r="AP207" s="325"/>
      <c r="AQ207" s="511"/>
    </row>
    <row r="208" spans="1:43" ht="12.75">
      <c r="A208" s="325"/>
      <c r="B208" s="510"/>
      <c r="C208" s="325"/>
      <c r="D208" s="325"/>
      <c r="E208" s="325"/>
      <c r="F208" s="325"/>
      <c r="G208" s="325"/>
      <c r="H208" s="511"/>
      <c r="I208" s="325"/>
      <c r="J208" s="325"/>
      <c r="K208" s="325"/>
      <c r="L208" s="325"/>
      <c r="M208" s="325"/>
      <c r="N208" s="325"/>
      <c r="O208" s="325"/>
      <c r="P208" s="325"/>
      <c r="Q208" s="325"/>
      <c r="R208" s="325"/>
      <c r="S208" s="325"/>
      <c r="T208" s="325"/>
      <c r="U208" s="325"/>
      <c r="V208" s="325"/>
      <c r="W208" s="325"/>
      <c r="X208" s="325"/>
      <c r="Y208" s="325"/>
      <c r="Z208" s="325"/>
      <c r="AA208" s="511"/>
      <c r="AB208" s="325"/>
      <c r="AC208" s="325"/>
      <c r="AD208" s="325"/>
      <c r="AE208" s="511"/>
      <c r="AF208" s="325"/>
      <c r="AG208" s="325"/>
      <c r="AH208" s="325"/>
      <c r="AI208" s="511"/>
      <c r="AJ208" s="325"/>
      <c r="AK208" s="511"/>
      <c r="AL208" s="325"/>
      <c r="AM208" s="511"/>
      <c r="AN208" s="325"/>
      <c r="AO208" s="325"/>
      <c r="AP208" s="325"/>
      <c r="AQ208" s="511"/>
    </row>
    <row r="209" spans="1:43" ht="12.75">
      <c r="A209" s="325"/>
      <c r="B209" s="510"/>
      <c r="C209" s="325"/>
      <c r="D209" s="325"/>
      <c r="E209" s="325"/>
      <c r="F209" s="325"/>
      <c r="G209" s="325"/>
      <c r="H209" s="511"/>
      <c r="I209" s="325"/>
      <c r="J209" s="325"/>
      <c r="K209" s="325"/>
      <c r="L209" s="325"/>
      <c r="M209" s="325"/>
      <c r="N209" s="325"/>
      <c r="O209" s="325"/>
      <c r="P209" s="325"/>
      <c r="Q209" s="325"/>
      <c r="R209" s="325"/>
      <c r="S209" s="325"/>
      <c r="T209" s="325"/>
      <c r="U209" s="325"/>
      <c r="V209" s="325"/>
      <c r="W209" s="325"/>
      <c r="X209" s="325"/>
      <c r="Y209" s="325"/>
      <c r="Z209" s="325"/>
      <c r="AA209" s="511"/>
      <c r="AB209" s="325"/>
      <c r="AC209" s="325"/>
      <c r="AD209" s="325"/>
      <c r="AE209" s="511"/>
      <c r="AF209" s="325"/>
      <c r="AG209" s="325"/>
      <c r="AH209" s="325"/>
      <c r="AI209" s="511"/>
      <c r="AJ209" s="325"/>
      <c r="AK209" s="511"/>
      <c r="AL209" s="325"/>
      <c r="AM209" s="511"/>
      <c r="AN209" s="325"/>
      <c r="AO209" s="325"/>
      <c r="AP209" s="325"/>
      <c r="AQ209" s="511"/>
    </row>
    <row r="210" spans="1:43" ht="12.75">
      <c r="A210" s="325"/>
      <c r="B210" s="510"/>
      <c r="C210" s="325"/>
      <c r="D210" s="325"/>
      <c r="E210" s="325"/>
      <c r="F210" s="325"/>
      <c r="G210" s="325"/>
      <c r="H210" s="511"/>
      <c r="I210" s="325"/>
      <c r="J210" s="325"/>
      <c r="K210" s="325"/>
      <c r="L210" s="325"/>
      <c r="M210" s="325"/>
      <c r="N210" s="325"/>
      <c r="O210" s="325"/>
      <c r="P210" s="325"/>
      <c r="Q210" s="325"/>
      <c r="R210" s="325"/>
      <c r="S210" s="325"/>
      <c r="T210" s="325"/>
      <c r="U210" s="325"/>
      <c r="V210" s="325"/>
      <c r="W210" s="325"/>
      <c r="X210" s="325"/>
      <c r="Y210" s="325"/>
      <c r="Z210" s="325"/>
      <c r="AA210" s="511"/>
      <c r="AB210" s="325"/>
      <c r="AC210" s="325"/>
      <c r="AD210" s="325"/>
      <c r="AE210" s="511"/>
      <c r="AF210" s="325"/>
      <c r="AG210" s="325"/>
      <c r="AH210" s="325"/>
      <c r="AI210" s="511"/>
      <c r="AJ210" s="325"/>
      <c r="AK210" s="511"/>
      <c r="AL210" s="325"/>
      <c r="AM210" s="511"/>
      <c r="AN210" s="325"/>
      <c r="AO210" s="325"/>
      <c r="AP210" s="325"/>
      <c r="AQ210" s="511"/>
    </row>
    <row r="211" spans="1:43" ht="12.75">
      <c r="A211" s="325"/>
      <c r="B211" s="510"/>
      <c r="C211" s="325"/>
      <c r="D211" s="325"/>
      <c r="E211" s="325"/>
      <c r="F211" s="325"/>
      <c r="G211" s="325"/>
      <c r="H211" s="511"/>
      <c r="I211" s="325"/>
      <c r="J211" s="325"/>
      <c r="K211" s="325"/>
      <c r="L211" s="325"/>
      <c r="M211" s="325"/>
      <c r="N211" s="325"/>
      <c r="O211" s="325"/>
      <c r="P211" s="325"/>
      <c r="Q211" s="325"/>
      <c r="R211" s="325"/>
      <c r="S211" s="325"/>
      <c r="T211" s="325"/>
      <c r="U211" s="325"/>
      <c r="V211" s="325"/>
      <c r="W211" s="325"/>
      <c r="X211" s="325"/>
      <c r="Y211" s="325"/>
      <c r="Z211" s="325"/>
      <c r="AA211" s="511"/>
      <c r="AB211" s="325"/>
      <c r="AC211" s="325"/>
      <c r="AD211" s="325"/>
      <c r="AE211" s="511"/>
      <c r="AF211" s="325"/>
      <c r="AG211" s="325"/>
      <c r="AH211" s="325"/>
      <c r="AI211" s="511"/>
      <c r="AJ211" s="325"/>
      <c r="AK211" s="511"/>
      <c r="AL211" s="325"/>
      <c r="AM211" s="511"/>
      <c r="AN211" s="325"/>
      <c r="AO211" s="325"/>
      <c r="AP211" s="325"/>
      <c r="AQ211" s="511"/>
    </row>
    <row r="212" spans="1:43" ht="12.75">
      <c r="A212" s="325"/>
      <c r="B212" s="510"/>
      <c r="C212" s="325"/>
      <c r="D212" s="325"/>
      <c r="E212" s="325"/>
      <c r="F212" s="325"/>
      <c r="G212" s="325"/>
      <c r="H212" s="511"/>
      <c r="I212" s="325"/>
      <c r="J212" s="325"/>
      <c r="K212" s="325"/>
      <c r="L212" s="325"/>
      <c r="M212" s="325"/>
      <c r="N212" s="325"/>
      <c r="O212" s="325"/>
      <c r="P212" s="325"/>
      <c r="Q212" s="325"/>
      <c r="R212" s="325"/>
      <c r="S212" s="325"/>
      <c r="T212" s="325"/>
      <c r="U212" s="325"/>
      <c r="V212" s="325"/>
      <c r="W212" s="325"/>
      <c r="X212" s="325"/>
      <c r="Y212" s="325"/>
      <c r="Z212" s="325"/>
      <c r="AA212" s="511"/>
      <c r="AB212" s="325"/>
      <c r="AC212" s="325"/>
      <c r="AD212" s="325"/>
      <c r="AE212" s="511"/>
      <c r="AF212" s="325"/>
      <c r="AG212" s="325"/>
      <c r="AH212" s="325"/>
      <c r="AI212" s="511"/>
      <c r="AJ212" s="325"/>
      <c r="AK212" s="511"/>
      <c r="AL212" s="325"/>
      <c r="AM212" s="511"/>
      <c r="AN212" s="325"/>
      <c r="AO212" s="325"/>
      <c r="AP212" s="325"/>
      <c r="AQ212" s="511"/>
    </row>
    <row r="213" spans="1:43" ht="12.75">
      <c r="A213" s="325"/>
      <c r="B213" s="510"/>
      <c r="C213" s="325"/>
      <c r="D213" s="325"/>
      <c r="E213" s="325"/>
      <c r="F213" s="325"/>
      <c r="G213" s="325"/>
      <c r="H213" s="511"/>
      <c r="I213" s="325"/>
      <c r="J213" s="325"/>
      <c r="K213" s="325"/>
      <c r="L213" s="325"/>
      <c r="M213" s="325"/>
      <c r="N213" s="325"/>
      <c r="O213" s="325"/>
      <c r="P213" s="325"/>
      <c r="Q213" s="325"/>
      <c r="R213" s="325"/>
      <c r="S213" s="325"/>
      <c r="T213" s="325"/>
      <c r="U213" s="325"/>
      <c r="V213" s="325"/>
      <c r="W213" s="325"/>
      <c r="X213" s="325"/>
      <c r="Y213" s="325"/>
      <c r="Z213" s="325"/>
      <c r="AA213" s="511"/>
      <c r="AB213" s="325"/>
      <c r="AC213" s="325"/>
      <c r="AD213" s="325"/>
      <c r="AE213" s="511"/>
      <c r="AF213" s="325"/>
      <c r="AG213" s="325"/>
      <c r="AH213" s="325"/>
      <c r="AI213" s="511"/>
      <c r="AJ213" s="325"/>
      <c r="AK213" s="511"/>
      <c r="AL213" s="325"/>
      <c r="AM213" s="511"/>
      <c r="AN213" s="325"/>
      <c r="AO213" s="325"/>
      <c r="AP213" s="325"/>
      <c r="AQ213" s="511"/>
    </row>
    <row r="214" spans="1:43" ht="12.75">
      <c r="A214" s="325"/>
      <c r="B214" s="510"/>
      <c r="C214" s="325"/>
      <c r="D214" s="325"/>
      <c r="E214" s="325"/>
      <c r="F214" s="325"/>
      <c r="G214" s="325"/>
      <c r="H214" s="511"/>
      <c r="I214" s="325"/>
      <c r="J214" s="325"/>
      <c r="K214" s="325"/>
      <c r="L214" s="325"/>
      <c r="M214" s="325"/>
      <c r="N214" s="325"/>
      <c r="O214" s="325"/>
      <c r="P214" s="325"/>
      <c r="Q214" s="325"/>
      <c r="R214" s="325"/>
      <c r="S214" s="325"/>
      <c r="T214" s="325"/>
      <c r="U214" s="325"/>
      <c r="V214" s="325"/>
      <c r="W214" s="325"/>
      <c r="X214" s="325"/>
      <c r="Y214" s="325"/>
      <c r="Z214" s="325"/>
      <c r="AA214" s="511"/>
      <c r="AB214" s="325"/>
      <c r="AC214" s="325"/>
      <c r="AD214" s="325"/>
      <c r="AE214" s="511"/>
      <c r="AF214" s="325"/>
      <c r="AG214" s="325"/>
      <c r="AH214" s="325"/>
      <c r="AI214" s="511"/>
      <c r="AJ214" s="325"/>
      <c r="AK214" s="511"/>
      <c r="AL214" s="325"/>
      <c r="AM214" s="511"/>
      <c r="AN214" s="325"/>
      <c r="AO214" s="325"/>
      <c r="AP214" s="325"/>
      <c r="AQ214" s="511"/>
    </row>
    <row r="215" spans="1:43" ht="12.75">
      <c r="A215" s="325"/>
      <c r="B215" s="510"/>
      <c r="C215" s="325"/>
      <c r="D215" s="325"/>
      <c r="E215" s="325"/>
      <c r="F215" s="325"/>
      <c r="G215" s="325"/>
      <c r="H215" s="511"/>
      <c r="I215" s="325"/>
      <c r="J215" s="325"/>
      <c r="K215" s="325"/>
      <c r="L215" s="325"/>
      <c r="M215" s="325"/>
      <c r="N215" s="325"/>
      <c r="O215" s="325"/>
      <c r="P215" s="325"/>
      <c r="Q215" s="325"/>
      <c r="R215" s="325"/>
      <c r="S215" s="325"/>
      <c r="T215" s="325"/>
      <c r="U215" s="325"/>
      <c r="V215" s="325"/>
      <c r="W215" s="325"/>
      <c r="X215" s="325"/>
      <c r="Y215" s="325"/>
      <c r="Z215" s="325"/>
      <c r="AA215" s="511"/>
      <c r="AB215" s="325"/>
      <c r="AC215" s="325"/>
      <c r="AD215" s="325"/>
      <c r="AE215" s="511"/>
      <c r="AF215" s="325"/>
      <c r="AG215" s="325"/>
      <c r="AH215" s="325"/>
      <c r="AI215" s="511"/>
      <c r="AJ215" s="325"/>
      <c r="AK215" s="511"/>
      <c r="AL215" s="325"/>
      <c r="AM215" s="511"/>
      <c r="AN215" s="325"/>
      <c r="AO215" s="325"/>
      <c r="AP215" s="325"/>
      <c r="AQ215" s="511"/>
    </row>
    <row r="216" spans="1:43" ht="12.75">
      <c r="A216" s="325"/>
      <c r="B216" s="510"/>
      <c r="C216" s="325"/>
      <c r="D216" s="325"/>
      <c r="E216" s="325"/>
      <c r="F216" s="325"/>
      <c r="G216" s="325"/>
      <c r="H216" s="511"/>
      <c r="I216" s="325"/>
      <c r="J216" s="325"/>
      <c r="K216" s="325"/>
      <c r="L216" s="325"/>
      <c r="M216" s="325"/>
      <c r="N216" s="325"/>
      <c r="O216" s="325"/>
      <c r="P216" s="325"/>
      <c r="Q216" s="325"/>
      <c r="R216" s="325"/>
      <c r="S216" s="325"/>
      <c r="T216" s="325"/>
      <c r="U216" s="325"/>
      <c r="V216" s="325"/>
      <c r="W216" s="325"/>
      <c r="X216" s="325"/>
      <c r="Y216" s="325"/>
      <c r="Z216" s="325"/>
      <c r="AA216" s="511"/>
      <c r="AB216" s="325"/>
      <c r="AC216" s="325"/>
      <c r="AD216" s="325"/>
      <c r="AE216" s="511"/>
      <c r="AF216" s="325"/>
      <c r="AG216" s="325"/>
      <c r="AH216" s="325"/>
      <c r="AI216" s="511"/>
      <c r="AJ216" s="325"/>
      <c r="AK216" s="511"/>
      <c r="AL216" s="325"/>
      <c r="AM216" s="511"/>
      <c r="AN216" s="325"/>
      <c r="AO216" s="325"/>
      <c r="AP216" s="325"/>
      <c r="AQ216" s="511"/>
    </row>
    <row r="217" spans="1:43" ht="12.75">
      <c r="A217" s="325"/>
      <c r="B217" s="510"/>
      <c r="C217" s="325"/>
      <c r="D217" s="325"/>
      <c r="E217" s="325"/>
      <c r="F217" s="325"/>
      <c r="G217" s="325"/>
      <c r="H217" s="511"/>
      <c r="I217" s="325"/>
      <c r="J217" s="325"/>
      <c r="K217" s="325"/>
      <c r="L217" s="325"/>
      <c r="M217" s="325"/>
      <c r="N217" s="325"/>
      <c r="O217" s="325"/>
      <c r="P217" s="325"/>
      <c r="Q217" s="325"/>
      <c r="R217" s="325"/>
      <c r="S217" s="325"/>
      <c r="T217" s="325"/>
      <c r="U217" s="325"/>
      <c r="V217" s="325"/>
      <c r="W217" s="325"/>
      <c r="X217" s="325"/>
      <c r="Y217" s="325"/>
      <c r="Z217" s="325"/>
      <c r="AA217" s="511"/>
      <c r="AB217" s="325"/>
      <c r="AC217" s="325"/>
      <c r="AD217" s="325"/>
      <c r="AE217" s="511"/>
      <c r="AF217" s="325"/>
      <c r="AG217" s="325"/>
      <c r="AH217" s="325"/>
      <c r="AI217" s="511"/>
      <c r="AJ217" s="325"/>
      <c r="AK217" s="511"/>
      <c r="AL217" s="325"/>
      <c r="AM217" s="511"/>
      <c r="AN217" s="325"/>
      <c r="AO217" s="325"/>
      <c r="AP217" s="325"/>
      <c r="AQ217" s="511"/>
    </row>
    <row r="218" spans="1:43" ht="12.75">
      <c r="A218" s="325"/>
      <c r="B218" s="510"/>
      <c r="C218" s="325"/>
      <c r="D218" s="325"/>
      <c r="E218" s="325"/>
      <c r="F218" s="325"/>
      <c r="G218" s="325"/>
      <c r="H218" s="511"/>
      <c r="I218" s="325"/>
      <c r="J218" s="325"/>
      <c r="K218" s="325"/>
      <c r="L218" s="325"/>
      <c r="M218" s="325"/>
      <c r="N218" s="325"/>
      <c r="O218" s="325"/>
      <c r="P218" s="325"/>
      <c r="Q218" s="325"/>
      <c r="R218" s="325"/>
      <c r="S218" s="325"/>
      <c r="T218" s="325"/>
      <c r="U218" s="325"/>
      <c r="V218" s="325"/>
      <c r="W218" s="325"/>
      <c r="X218" s="325"/>
      <c r="Y218" s="325"/>
      <c r="Z218" s="325"/>
      <c r="AA218" s="511"/>
      <c r="AB218" s="325"/>
      <c r="AC218" s="325"/>
      <c r="AD218" s="325"/>
      <c r="AE218" s="511"/>
      <c r="AF218" s="325"/>
      <c r="AG218" s="325"/>
      <c r="AH218" s="325"/>
      <c r="AI218" s="511"/>
      <c r="AJ218" s="325"/>
      <c r="AK218" s="511"/>
      <c r="AL218" s="325"/>
      <c r="AM218" s="511"/>
      <c r="AN218" s="325"/>
      <c r="AO218" s="325"/>
      <c r="AP218" s="325"/>
      <c r="AQ218" s="511"/>
    </row>
    <row r="219" spans="1:43" ht="12.75">
      <c r="A219" s="325"/>
      <c r="B219" s="510"/>
      <c r="C219" s="325"/>
      <c r="D219" s="325"/>
      <c r="E219" s="325"/>
      <c r="F219" s="325"/>
      <c r="G219" s="325"/>
      <c r="H219" s="511"/>
      <c r="I219" s="325"/>
      <c r="J219" s="325"/>
      <c r="K219" s="325"/>
      <c r="L219" s="325"/>
      <c r="M219" s="325"/>
      <c r="N219" s="325"/>
      <c r="O219" s="325"/>
      <c r="P219" s="325"/>
      <c r="Q219" s="325"/>
      <c r="R219" s="325"/>
      <c r="S219" s="325"/>
      <c r="T219" s="325"/>
      <c r="U219" s="325"/>
      <c r="V219" s="325"/>
      <c r="W219" s="325"/>
      <c r="X219" s="325"/>
      <c r="Y219" s="325"/>
      <c r="Z219" s="325"/>
      <c r="AA219" s="511"/>
      <c r="AB219" s="325"/>
      <c r="AC219" s="325"/>
      <c r="AD219" s="325"/>
      <c r="AE219" s="511"/>
      <c r="AF219" s="325"/>
      <c r="AG219" s="325"/>
      <c r="AH219" s="325"/>
      <c r="AI219" s="511"/>
      <c r="AJ219" s="325"/>
      <c r="AK219" s="511"/>
      <c r="AL219" s="325"/>
      <c r="AM219" s="511"/>
      <c r="AN219" s="325"/>
      <c r="AO219" s="325"/>
      <c r="AP219" s="325"/>
      <c r="AQ219" s="511"/>
    </row>
    <row r="220" spans="1:43" ht="12.75">
      <c r="A220" s="325"/>
      <c r="B220" s="510"/>
      <c r="C220" s="325"/>
      <c r="D220" s="325"/>
      <c r="E220" s="325"/>
      <c r="F220" s="325"/>
      <c r="G220" s="325"/>
      <c r="H220" s="511"/>
      <c r="I220" s="325"/>
      <c r="J220" s="325"/>
      <c r="K220" s="325"/>
      <c r="L220" s="325"/>
      <c r="M220" s="325"/>
      <c r="N220" s="325"/>
      <c r="O220" s="325"/>
      <c r="P220" s="325"/>
      <c r="Q220" s="325"/>
      <c r="R220" s="325"/>
      <c r="S220" s="325"/>
      <c r="T220" s="325"/>
      <c r="U220" s="325"/>
      <c r="V220" s="325"/>
      <c r="W220" s="325"/>
      <c r="X220" s="325"/>
      <c r="Y220" s="325"/>
      <c r="Z220" s="325"/>
      <c r="AA220" s="511"/>
      <c r="AB220" s="325"/>
      <c r="AC220" s="325"/>
      <c r="AD220" s="325"/>
      <c r="AE220" s="511"/>
      <c r="AF220" s="325"/>
      <c r="AG220" s="325"/>
      <c r="AH220" s="325"/>
      <c r="AI220" s="511"/>
      <c r="AJ220" s="325"/>
      <c r="AK220" s="511"/>
      <c r="AL220" s="325"/>
      <c r="AM220" s="511"/>
      <c r="AN220" s="325"/>
      <c r="AO220" s="325"/>
      <c r="AP220" s="325"/>
      <c r="AQ220" s="511"/>
    </row>
    <row r="221" spans="1:43" ht="12.75">
      <c r="A221" s="325"/>
      <c r="B221" s="510"/>
      <c r="C221" s="325"/>
      <c r="D221" s="325"/>
      <c r="E221" s="325"/>
      <c r="F221" s="325"/>
      <c r="G221" s="325"/>
      <c r="H221" s="511"/>
      <c r="I221" s="325"/>
      <c r="J221" s="325"/>
      <c r="K221" s="325"/>
      <c r="L221" s="325"/>
      <c r="M221" s="325"/>
      <c r="N221" s="325"/>
      <c r="O221" s="325"/>
      <c r="P221" s="325"/>
      <c r="Q221" s="325"/>
      <c r="R221" s="325"/>
      <c r="S221" s="325"/>
      <c r="T221" s="325"/>
      <c r="U221" s="325"/>
      <c r="V221" s="325"/>
      <c r="W221" s="325"/>
      <c r="X221" s="325"/>
      <c r="Y221" s="325"/>
      <c r="Z221" s="325"/>
      <c r="AA221" s="511"/>
      <c r="AB221" s="325"/>
      <c r="AC221" s="325"/>
      <c r="AD221" s="325"/>
      <c r="AE221" s="511"/>
      <c r="AF221" s="325"/>
      <c r="AG221" s="325"/>
      <c r="AH221" s="325"/>
      <c r="AI221" s="511"/>
      <c r="AJ221" s="325"/>
      <c r="AK221" s="511"/>
      <c r="AL221" s="325"/>
      <c r="AM221" s="511"/>
      <c r="AN221" s="325"/>
      <c r="AO221" s="325"/>
      <c r="AP221" s="325"/>
      <c r="AQ221" s="511"/>
    </row>
    <row r="222" spans="1:43" ht="12.75">
      <c r="A222" s="325"/>
      <c r="B222" s="510"/>
      <c r="C222" s="325"/>
      <c r="D222" s="325"/>
      <c r="E222" s="325"/>
      <c r="F222" s="325"/>
      <c r="G222" s="325"/>
      <c r="H222" s="511"/>
      <c r="I222" s="325"/>
      <c r="J222" s="325"/>
      <c r="K222" s="325"/>
      <c r="L222" s="325"/>
      <c r="M222" s="325"/>
      <c r="N222" s="325"/>
      <c r="O222" s="325"/>
      <c r="P222" s="325"/>
      <c r="Q222" s="325"/>
      <c r="R222" s="325"/>
      <c r="S222" s="325"/>
      <c r="T222" s="325"/>
      <c r="U222" s="325"/>
      <c r="V222" s="325"/>
      <c r="W222" s="325"/>
      <c r="X222" s="325"/>
      <c r="Y222" s="325"/>
      <c r="Z222" s="325"/>
      <c r="AA222" s="511"/>
      <c r="AB222" s="325"/>
      <c r="AC222" s="325"/>
      <c r="AD222" s="325"/>
      <c r="AE222" s="511"/>
      <c r="AF222" s="325"/>
      <c r="AG222" s="325"/>
      <c r="AH222" s="325"/>
      <c r="AI222" s="511"/>
      <c r="AJ222" s="325"/>
      <c r="AK222" s="511"/>
      <c r="AL222" s="325"/>
      <c r="AM222" s="511"/>
      <c r="AN222" s="325"/>
      <c r="AO222" s="325"/>
      <c r="AP222" s="325"/>
      <c r="AQ222" s="511"/>
    </row>
    <row r="223" spans="1:43" ht="12.75">
      <c r="A223" s="325"/>
      <c r="B223" s="510"/>
      <c r="C223" s="325"/>
      <c r="D223" s="325"/>
      <c r="E223" s="325"/>
      <c r="F223" s="325"/>
      <c r="G223" s="325"/>
      <c r="H223" s="511"/>
      <c r="I223" s="325"/>
      <c r="J223" s="325"/>
      <c r="K223" s="325"/>
      <c r="L223" s="325"/>
      <c r="M223" s="325"/>
      <c r="N223" s="325"/>
      <c r="O223" s="325"/>
      <c r="P223" s="325"/>
      <c r="Q223" s="325"/>
      <c r="R223" s="325"/>
      <c r="S223" s="325"/>
      <c r="T223" s="325"/>
      <c r="U223" s="325"/>
      <c r="V223" s="325"/>
      <c r="W223" s="325"/>
      <c r="X223" s="325"/>
      <c r="Y223" s="325"/>
      <c r="Z223" s="325"/>
      <c r="AA223" s="511"/>
      <c r="AB223" s="325"/>
      <c r="AC223" s="325"/>
      <c r="AD223" s="325"/>
      <c r="AE223" s="511"/>
      <c r="AF223" s="325"/>
      <c r="AG223" s="325"/>
      <c r="AH223" s="325"/>
      <c r="AI223" s="511"/>
      <c r="AJ223" s="325"/>
      <c r="AK223" s="511"/>
      <c r="AL223" s="325"/>
      <c r="AM223" s="511"/>
      <c r="AN223" s="325"/>
      <c r="AO223" s="325"/>
      <c r="AP223" s="325"/>
      <c r="AQ223" s="511"/>
    </row>
    <row r="224" spans="1:43" ht="12.75">
      <c r="A224" s="325"/>
      <c r="B224" s="510"/>
      <c r="C224" s="325"/>
      <c r="D224" s="325"/>
      <c r="E224" s="325"/>
      <c r="F224" s="325"/>
      <c r="G224" s="325"/>
      <c r="H224" s="511"/>
      <c r="I224" s="325"/>
      <c r="J224" s="325"/>
      <c r="K224" s="325"/>
      <c r="L224" s="325"/>
      <c r="M224" s="325"/>
      <c r="N224" s="325"/>
      <c r="O224" s="325"/>
      <c r="P224" s="325"/>
      <c r="Q224" s="325"/>
      <c r="R224" s="325"/>
      <c r="S224" s="325"/>
      <c r="T224" s="325"/>
      <c r="U224" s="325"/>
      <c r="V224" s="325"/>
      <c r="W224" s="325"/>
      <c r="X224" s="325"/>
      <c r="Y224" s="325"/>
      <c r="Z224" s="325"/>
      <c r="AA224" s="511"/>
      <c r="AB224" s="325"/>
      <c r="AC224" s="325"/>
      <c r="AD224" s="325"/>
      <c r="AE224" s="511"/>
      <c r="AF224" s="325"/>
      <c r="AG224" s="325"/>
      <c r="AH224" s="325"/>
      <c r="AI224" s="511"/>
      <c r="AJ224" s="325"/>
      <c r="AK224" s="511"/>
      <c r="AL224" s="325"/>
      <c r="AM224" s="511"/>
      <c r="AN224" s="325"/>
      <c r="AO224" s="325"/>
      <c r="AP224" s="325"/>
      <c r="AQ224" s="511"/>
    </row>
    <row r="225" spans="1:43" ht="12.75">
      <c r="A225" s="325"/>
      <c r="B225" s="510"/>
      <c r="C225" s="325"/>
      <c r="D225" s="325"/>
      <c r="E225" s="325"/>
      <c r="F225" s="325"/>
      <c r="G225" s="325"/>
      <c r="H225" s="511"/>
      <c r="I225" s="325"/>
      <c r="J225" s="325"/>
      <c r="K225" s="325"/>
      <c r="L225" s="325"/>
      <c r="M225" s="325"/>
      <c r="N225" s="325"/>
      <c r="O225" s="325"/>
      <c r="P225" s="325"/>
      <c r="Q225" s="325"/>
      <c r="R225" s="325"/>
      <c r="S225" s="325"/>
      <c r="T225" s="325"/>
      <c r="U225" s="325"/>
      <c r="V225" s="325"/>
      <c r="W225" s="325"/>
      <c r="X225" s="325"/>
      <c r="Y225" s="325"/>
      <c r="Z225" s="325"/>
      <c r="AA225" s="511"/>
      <c r="AB225" s="325"/>
      <c r="AC225" s="325"/>
      <c r="AD225" s="325"/>
      <c r="AE225" s="511"/>
      <c r="AF225" s="325"/>
      <c r="AG225" s="325"/>
      <c r="AH225" s="325"/>
      <c r="AI225" s="511"/>
      <c r="AJ225" s="325"/>
      <c r="AK225" s="511"/>
      <c r="AL225" s="325"/>
      <c r="AM225" s="511"/>
      <c r="AN225" s="325"/>
      <c r="AO225" s="325"/>
      <c r="AP225" s="325"/>
      <c r="AQ225" s="511"/>
    </row>
    <row r="226" spans="1:43" ht="12.75">
      <c r="A226" s="325"/>
      <c r="B226" s="510"/>
      <c r="C226" s="325"/>
      <c r="D226" s="325"/>
      <c r="E226" s="325"/>
      <c r="F226" s="325"/>
      <c r="G226" s="325"/>
      <c r="H226" s="511"/>
      <c r="I226" s="325"/>
      <c r="J226" s="325"/>
      <c r="K226" s="325"/>
      <c r="L226" s="325"/>
      <c r="M226" s="325"/>
      <c r="N226" s="325"/>
      <c r="O226" s="325"/>
      <c r="P226" s="325"/>
      <c r="Q226" s="325"/>
      <c r="R226" s="325"/>
      <c r="S226" s="325"/>
      <c r="T226" s="325"/>
      <c r="U226" s="325"/>
      <c r="V226" s="325"/>
      <c r="W226" s="325"/>
      <c r="X226" s="325"/>
      <c r="Y226" s="325"/>
      <c r="Z226" s="325"/>
      <c r="AA226" s="511"/>
      <c r="AB226" s="325"/>
      <c r="AC226" s="325"/>
      <c r="AD226" s="325"/>
      <c r="AE226" s="511"/>
      <c r="AF226" s="325"/>
      <c r="AG226" s="325"/>
      <c r="AH226" s="325"/>
      <c r="AI226" s="511"/>
      <c r="AJ226" s="325"/>
      <c r="AK226" s="511"/>
      <c r="AL226" s="325"/>
      <c r="AM226" s="511"/>
      <c r="AN226" s="325"/>
      <c r="AO226" s="325"/>
      <c r="AP226" s="325"/>
      <c r="AQ226" s="511"/>
    </row>
    <row r="227" spans="1:43" ht="12.75">
      <c r="A227" s="325"/>
      <c r="B227" s="510"/>
      <c r="C227" s="325"/>
      <c r="D227" s="325"/>
      <c r="E227" s="325"/>
      <c r="F227" s="325"/>
      <c r="G227" s="325"/>
      <c r="H227" s="511"/>
      <c r="I227" s="325"/>
      <c r="J227" s="325"/>
      <c r="K227" s="325"/>
      <c r="L227" s="325"/>
      <c r="M227" s="325"/>
      <c r="N227" s="325"/>
      <c r="O227" s="325"/>
      <c r="P227" s="325"/>
      <c r="Q227" s="325"/>
      <c r="R227" s="325"/>
      <c r="S227" s="325"/>
      <c r="T227" s="325"/>
      <c r="U227" s="325"/>
      <c r="V227" s="325"/>
      <c r="W227" s="325"/>
      <c r="X227" s="325"/>
      <c r="Y227" s="325"/>
      <c r="Z227" s="325"/>
      <c r="AA227" s="511"/>
      <c r="AB227" s="325"/>
      <c r="AC227" s="325"/>
      <c r="AD227" s="325"/>
      <c r="AE227" s="511"/>
      <c r="AF227" s="325"/>
      <c r="AG227" s="325"/>
      <c r="AH227" s="325"/>
      <c r="AI227" s="511"/>
      <c r="AJ227" s="325"/>
      <c r="AK227" s="511"/>
      <c r="AL227" s="325"/>
      <c r="AM227" s="511"/>
      <c r="AN227" s="325"/>
      <c r="AO227" s="325"/>
      <c r="AP227" s="325"/>
      <c r="AQ227" s="511"/>
    </row>
    <row r="228" spans="1:43" ht="12.75">
      <c r="A228" s="325"/>
      <c r="B228" s="510"/>
      <c r="C228" s="325"/>
      <c r="D228" s="325"/>
      <c r="E228" s="325"/>
      <c r="F228" s="325"/>
      <c r="G228" s="325"/>
      <c r="H228" s="511"/>
      <c r="I228" s="325"/>
      <c r="J228" s="325"/>
      <c r="K228" s="325"/>
      <c r="L228" s="325"/>
      <c r="M228" s="325"/>
      <c r="N228" s="325"/>
      <c r="O228" s="325"/>
      <c r="P228" s="325"/>
      <c r="Q228" s="325"/>
      <c r="R228" s="325"/>
      <c r="S228" s="325"/>
      <c r="T228" s="325"/>
      <c r="U228" s="325"/>
      <c r="V228" s="325"/>
      <c r="W228" s="325"/>
      <c r="X228" s="325"/>
      <c r="Y228" s="325"/>
      <c r="Z228" s="325"/>
      <c r="AA228" s="511"/>
      <c r="AB228" s="325"/>
      <c r="AC228" s="325"/>
      <c r="AD228" s="325"/>
      <c r="AE228" s="511"/>
      <c r="AF228" s="325"/>
      <c r="AG228" s="325"/>
      <c r="AH228" s="325"/>
      <c r="AI228" s="511"/>
      <c r="AJ228" s="325"/>
      <c r="AK228" s="511"/>
      <c r="AL228" s="325"/>
      <c r="AM228" s="511"/>
      <c r="AN228" s="325"/>
      <c r="AO228" s="325"/>
      <c r="AP228" s="325"/>
      <c r="AQ228" s="511"/>
    </row>
    <row r="229" spans="1:43" ht="12.75">
      <c r="A229" s="325"/>
      <c r="B229" s="510"/>
      <c r="C229" s="325"/>
      <c r="D229" s="325"/>
      <c r="E229" s="325"/>
      <c r="F229" s="325"/>
      <c r="G229" s="325"/>
      <c r="H229" s="511"/>
      <c r="I229" s="325"/>
      <c r="J229" s="325"/>
      <c r="K229" s="325"/>
      <c r="L229" s="325"/>
      <c r="M229" s="325"/>
      <c r="N229" s="325"/>
      <c r="O229" s="325"/>
      <c r="P229" s="325"/>
      <c r="Q229" s="325"/>
      <c r="R229" s="325"/>
      <c r="S229" s="325"/>
      <c r="T229" s="325"/>
      <c r="U229" s="325"/>
      <c r="V229" s="325"/>
      <c r="W229" s="325"/>
      <c r="X229" s="325"/>
      <c r="Y229" s="325"/>
      <c r="Z229" s="325"/>
      <c r="AA229" s="511"/>
      <c r="AB229" s="325"/>
      <c r="AC229" s="325"/>
      <c r="AD229" s="325"/>
      <c r="AE229" s="511"/>
      <c r="AF229" s="325"/>
      <c r="AG229" s="325"/>
      <c r="AH229" s="325"/>
      <c r="AI229" s="511"/>
      <c r="AJ229" s="325"/>
      <c r="AK229" s="511"/>
      <c r="AL229" s="325"/>
      <c r="AM229" s="511"/>
      <c r="AN229" s="325"/>
      <c r="AO229" s="325"/>
      <c r="AP229" s="325"/>
      <c r="AQ229" s="511"/>
    </row>
    <row r="230" spans="1:43" ht="12.75">
      <c r="A230" s="325"/>
      <c r="B230" s="510"/>
      <c r="C230" s="325"/>
      <c r="D230" s="325"/>
      <c r="E230" s="325"/>
      <c r="F230" s="325"/>
      <c r="G230" s="325"/>
      <c r="H230" s="511"/>
      <c r="I230" s="325"/>
      <c r="J230" s="325"/>
      <c r="K230" s="325"/>
      <c r="L230" s="325"/>
      <c r="M230" s="325"/>
      <c r="N230" s="325"/>
      <c r="O230" s="325"/>
      <c r="P230" s="325"/>
      <c r="Q230" s="325"/>
      <c r="R230" s="325"/>
      <c r="S230" s="325"/>
      <c r="T230" s="325"/>
      <c r="U230" s="325"/>
      <c r="V230" s="325"/>
      <c r="W230" s="325"/>
      <c r="X230" s="325"/>
      <c r="Y230" s="325"/>
      <c r="Z230" s="325"/>
      <c r="AA230" s="511"/>
      <c r="AB230" s="325"/>
      <c r="AC230" s="325"/>
      <c r="AD230" s="325"/>
      <c r="AE230" s="511"/>
      <c r="AF230" s="325"/>
      <c r="AG230" s="325"/>
      <c r="AH230" s="325"/>
      <c r="AI230" s="511"/>
      <c r="AJ230" s="325"/>
      <c r="AK230" s="511"/>
      <c r="AL230" s="325"/>
      <c r="AM230" s="511"/>
      <c r="AN230" s="325"/>
      <c r="AO230" s="325"/>
      <c r="AP230" s="325"/>
      <c r="AQ230" s="511"/>
    </row>
    <row r="231" spans="1:43" ht="12.75">
      <c r="A231" s="325"/>
      <c r="B231" s="510"/>
      <c r="C231" s="325"/>
      <c r="D231" s="325"/>
      <c r="E231" s="325"/>
      <c r="F231" s="325"/>
      <c r="G231" s="325"/>
      <c r="H231" s="511"/>
      <c r="I231" s="325"/>
      <c r="J231" s="325"/>
      <c r="K231" s="325"/>
      <c r="L231" s="325"/>
      <c r="M231" s="325"/>
      <c r="N231" s="325"/>
      <c r="O231" s="325"/>
      <c r="P231" s="325"/>
      <c r="Q231" s="325"/>
      <c r="R231" s="325"/>
      <c r="S231" s="325"/>
      <c r="T231" s="325"/>
      <c r="U231" s="325"/>
      <c r="V231" s="325"/>
      <c r="W231" s="325"/>
      <c r="X231" s="325"/>
      <c r="Y231" s="325"/>
      <c r="Z231" s="325"/>
      <c r="AA231" s="511"/>
      <c r="AB231" s="325"/>
      <c r="AC231" s="325"/>
      <c r="AD231" s="325"/>
      <c r="AE231" s="511"/>
      <c r="AF231" s="325"/>
      <c r="AG231" s="325"/>
      <c r="AH231" s="325"/>
      <c r="AI231" s="511"/>
      <c r="AJ231" s="325"/>
      <c r="AK231" s="511"/>
      <c r="AL231" s="325"/>
      <c r="AM231" s="511"/>
      <c r="AN231" s="325"/>
      <c r="AO231" s="325"/>
      <c r="AP231" s="325"/>
      <c r="AQ231" s="511"/>
    </row>
    <row r="232" spans="1:43" ht="12.75">
      <c r="A232" s="325"/>
      <c r="B232" s="510"/>
      <c r="C232" s="325"/>
      <c r="D232" s="325"/>
      <c r="E232" s="325"/>
      <c r="F232" s="325"/>
      <c r="G232" s="325"/>
      <c r="H232" s="511"/>
      <c r="I232" s="325"/>
      <c r="J232" s="325"/>
      <c r="K232" s="325"/>
      <c r="L232" s="325"/>
      <c r="M232" s="325"/>
      <c r="N232" s="325"/>
      <c r="O232" s="325"/>
      <c r="P232" s="325"/>
      <c r="Q232" s="325"/>
      <c r="R232" s="325"/>
      <c r="S232" s="325"/>
      <c r="T232" s="325"/>
      <c r="U232" s="325"/>
      <c r="V232" s="325"/>
      <c r="W232" s="325"/>
      <c r="X232" s="325"/>
      <c r="Y232" s="325"/>
      <c r="Z232" s="325"/>
      <c r="AA232" s="511"/>
      <c r="AB232" s="325"/>
      <c r="AC232" s="325"/>
      <c r="AD232" s="325"/>
      <c r="AE232" s="511"/>
      <c r="AF232" s="325"/>
      <c r="AG232" s="325"/>
      <c r="AH232" s="325"/>
      <c r="AI232" s="511"/>
      <c r="AJ232" s="325"/>
      <c r="AK232" s="511"/>
      <c r="AL232" s="325"/>
      <c r="AM232" s="511"/>
      <c r="AN232" s="325"/>
      <c r="AO232" s="325"/>
      <c r="AP232" s="325"/>
      <c r="AQ232" s="511"/>
    </row>
    <row r="233" spans="1:43" ht="12.75">
      <c r="A233" s="325"/>
      <c r="B233" s="510"/>
      <c r="C233" s="325"/>
      <c r="D233" s="325"/>
      <c r="E233" s="325"/>
      <c r="F233" s="325"/>
      <c r="G233" s="325"/>
      <c r="H233" s="511"/>
      <c r="I233" s="325"/>
      <c r="J233" s="325"/>
      <c r="K233" s="325"/>
      <c r="L233" s="325"/>
      <c r="M233" s="325"/>
      <c r="N233" s="325"/>
      <c r="O233" s="325"/>
      <c r="P233" s="325"/>
      <c r="Q233" s="325"/>
      <c r="R233" s="325"/>
      <c r="S233" s="325"/>
      <c r="T233" s="325"/>
      <c r="U233" s="325"/>
      <c r="V233" s="325"/>
      <c r="W233" s="325"/>
      <c r="X233" s="325"/>
      <c r="Y233" s="325"/>
      <c r="Z233" s="325"/>
      <c r="AA233" s="511"/>
      <c r="AB233" s="325"/>
      <c r="AC233" s="325"/>
      <c r="AD233" s="325"/>
      <c r="AE233" s="511"/>
      <c r="AF233" s="325"/>
      <c r="AG233" s="325"/>
      <c r="AH233" s="325"/>
      <c r="AI233" s="511"/>
      <c r="AJ233" s="325"/>
      <c r="AK233" s="511"/>
      <c r="AL233" s="325"/>
      <c r="AM233" s="511"/>
      <c r="AN233" s="325"/>
      <c r="AO233" s="325"/>
      <c r="AP233" s="325"/>
      <c r="AQ233" s="511"/>
    </row>
    <row r="234" spans="1:43" ht="12.75">
      <c r="A234" s="325"/>
      <c r="B234" s="510"/>
      <c r="C234" s="325"/>
      <c r="D234" s="325"/>
      <c r="E234" s="325"/>
      <c r="F234" s="325"/>
      <c r="G234" s="325"/>
      <c r="H234" s="511"/>
      <c r="I234" s="325"/>
      <c r="J234" s="325"/>
      <c r="K234" s="325"/>
      <c r="L234" s="325"/>
      <c r="M234" s="325"/>
      <c r="N234" s="325"/>
      <c r="O234" s="325"/>
      <c r="P234" s="325"/>
      <c r="Q234" s="325"/>
      <c r="R234" s="325"/>
      <c r="S234" s="325"/>
      <c r="T234" s="325"/>
      <c r="U234" s="325"/>
      <c r="V234" s="325"/>
      <c r="W234" s="325"/>
      <c r="X234" s="325"/>
      <c r="Y234" s="325"/>
      <c r="Z234" s="325"/>
      <c r="AA234" s="511"/>
      <c r="AB234" s="325"/>
      <c r="AC234" s="325"/>
      <c r="AD234" s="325"/>
      <c r="AE234" s="511"/>
      <c r="AF234" s="325"/>
      <c r="AG234" s="325"/>
      <c r="AH234" s="325"/>
      <c r="AI234" s="511"/>
      <c r="AJ234" s="325"/>
      <c r="AK234" s="511"/>
      <c r="AL234" s="325"/>
      <c r="AM234" s="511"/>
      <c r="AN234" s="325"/>
      <c r="AO234" s="325"/>
      <c r="AP234" s="325"/>
      <c r="AQ234" s="511"/>
    </row>
    <row r="235" spans="1:43" ht="12.75">
      <c r="A235" s="325"/>
      <c r="B235" s="510"/>
      <c r="C235" s="325"/>
      <c r="D235" s="325"/>
      <c r="E235" s="325"/>
      <c r="F235" s="325"/>
      <c r="G235" s="325"/>
      <c r="H235" s="511"/>
      <c r="I235" s="325"/>
      <c r="J235" s="325"/>
      <c r="K235" s="325"/>
      <c r="L235" s="325"/>
      <c r="M235" s="325"/>
      <c r="N235" s="325"/>
      <c r="O235" s="325"/>
      <c r="P235" s="325"/>
      <c r="Q235" s="325"/>
      <c r="R235" s="325"/>
      <c r="S235" s="325"/>
      <c r="T235" s="325"/>
      <c r="U235" s="325"/>
      <c r="V235" s="325"/>
      <c r="W235" s="325"/>
      <c r="X235" s="325"/>
      <c r="Y235" s="325"/>
      <c r="Z235" s="325"/>
      <c r="AA235" s="511"/>
      <c r="AB235" s="325"/>
      <c r="AC235" s="325"/>
      <c r="AD235" s="325"/>
      <c r="AE235" s="511"/>
      <c r="AF235" s="325"/>
      <c r="AG235" s="325"/>
      <c r="AH235" s="325"/>
      <c r="AI235" s="511"/>
      <c r="AJ235" s="325"/>
      <c r="AK235" s="511"/>
      <c r="AL235" s="325"/>
      <c r="AM235" s="511"/>
      <c r="AN235" s="325"/>
      <c r="AO235" s="325"/>
      <c r="AP235" s="325"/>
      <c r="AQ235" s="511"/>
    </row>
    <row r="236" spans="1:43" ht="12.75">
      <c r="A236" s="325"/>
      <c r="B236" s="510"/>
      <c r="C236" s="325"/>
      <c r="D236" s="325"/>
      <c r="E236" s="325"/>
      <c r="F236" s="325"/>
      <c r="G236" s="325"/>
      <c r="H236" s="511"/>
      <c r="I236" s="325"/>
      <c r="J236" s="325"/>
      <c r="K236" s="325"/>
      <c r="L236" s="325"/>
      <c r="M236" s="325"/>
      <c r="N236" s="325"/>
      <c r="O236" s="325"/>
      <c r="P236" s="325"/>
      <c r="Q236" s="325"/>
      <c r="R236" s="325"/>
      <c r="S236" s="325"/>
      <c r="T236" s="325"/>
      <c r="U236" s="325"/>
      <c r="V236" s="325"/>
      <c r="W236" s="325"/>
      <c r="X236" s="325"/>
      <c r="Y236" s="325"/>
      <c r="Z236" s="325"/>
      <c r="AA236" s="511"/>
      <c r="AB236" s="325"/>
      <c r="AC236" s="325"/>
      <c r="AD236" s="325"/>
      <c r="AE236" s="511"/>
      <c r="AF236" s="325"/>
      <c r="AG236" s="325"/>
      <c r="AH236" s="325"/>
      <c r="AI236" s="511"/>
      <c r="AJ236" s="325"/>
      <c r="AK236" s="511"/>
      <c r="AL236" s="325"/>
      <c r="AM236" s="511"/>
      <c r="AN236" s="325"/>
      <c r="AO236" s="325"/>
      <c r="AP236" s="325"/>
      <c r="AQ236" s="511"/>
    </row>
    <row r="237" spans="1:43" ht="12.75">
      <c r="A237" s="325"/>
      <c r="B237" s="510"/>
      <c r="C237" s="325"/>
      <c r="D237" s="325"/>
      <c r="E237" s="325"/>
      <c r="F237" s="325"/>
      <c r="G237" s="325"/>
      <c r="H237" s="511"/>
      <c r="I237" s="325"/>
      <c r="J237" s="325"/>
      <c r="K237" s="325"/>
      <c r="L237" s="325"/>
      <c r="M237" s="325"/>
      <c r="N237" s="325"/>
      <c r="O237" s="325"/>
      <c r="P237" s="325"/>
      <c r="Q237" s="325"/>
      <c r="R237" s="325"/>
      <c r="S237" s="325"/>
      <c r="T237" s="325"/>
      <c r="U237" s="325"/>
      <c r="V237" s="325"/>
      <c r="W237" s="325"/>
      <c r="X237" s="325"/>
      <c r="Y237" s="325"/>
      <c r="Z237" s="325"/>
      <c r="AA237" s="511"/>
      <c r="AB237" s="325"/>
      <c r="AC237" s="325"/>
      <c r="AD237" s="325"/>
      <c r="AE237" s="511"/>
      <c r="AF237" s="325"/>
      <c r="AG237" s="325"/>
      <c r="AH237" s="325"/>
      <c r="AI237" s="511"/>
      <c r="AJ237" s="325"/>
      <c r="AK237" s="511"/>
      <c r="AL237" s="325"/>
      <c r="AM237" s="511"/>
      <c r="AN237" s="325"/>
      <c r="AO237" s="325"/>
      <c r="AP237" s="325"/>
      <c r="AQ237" s="511"/>
    </row>
    <row r="238" spans="1:43" ht="12.75">
      <c r="A238" s="325"/>
      <c r="B238" s="510"/>
      <c r="C238" s="325"/>
      <c r="D238" s="325"/>
      <c r="E238" s="325"/>
      <c r="F238" s="325"/>
      <c r="G238" s="325"/>
      <c r="H238" s="511"/>
      <c r="I238" s="325"/>
      <c r="J238" s="325"/>
      <c r="K238" s="325"/>
      <c r="L238" s="325"/>
      <c r="M238" s="325"/>
      <c r="N238" s="325"/>
      <c r="O238" s="325"/>
      <c r="P238" s="325"/>
      <c r="Q238" s="325"/>
      <c r="R238" s="325"/>
      <c r="S238" s="325"/>
      <c r="T238" s="325"/>
      <c r="U238" s="325"/>
      <c r="V238" s="325"/>
      <c r="W238" s="325"/>
      <c r="X238" s="325"/>
      <c r="Y238" s="325"/>
      <c r="Z238" s="325"/>
      <c r="AA238" s="511"/>
      <c r="AB238" s="325"/>
      <c r="AC238" s="325"/>
      <c r="AD238" s="325"/>
      <c r="AE238" s="511"/>
      <c r="AF238" s="325"/>
      <c r="AG238" s="325"/>
      <c r="AH238" s="325"/>
      <c r="AI238" s="511"/>
      <c r="AJ238" s="325"/>
      <c r="AK238" s="511"/>
      <c r="AL238" s="325"/>
      <c r="AM238" s="511"/>
      <c r="AN238" s="325"/>
      <c r="AO238" s="325"/>
      <c r="AP238" s="325"/>
      <c r="AQ238" s="511"/>
    </row>
    <row r="239" spans="1:43" ht="12.75">
      <c r="A239" s="325"/>
      <c r="B239" s="510"/>
      <c r="C239" s="325"/>
      <c r="D239" s="325"/>
      <c r="E239" s="325"/>
      <c r="F239" s="325"/>
      <c r="G239" s="325"/>
      <c r="H239" s="511"/>
      <c r="I239" s="325"/>
      <c r="J239" s="325"/>
      <c r="K239" s="325"/>
      <c r="L239" s="325"/>
      <c r="M239" s="325"/>
      <c r="N239" s="325"/>
      <c r="O239" s="325"/>
      <c r="P239" s="325"/>
      <c r="Q239" s="325"/>
      <c r="R239" s="325"/>
      <c r="S239" s="325"/>
      <c r="T239" s="325"/>
      <c r="U239" s="325"/>
      <c r="V239" s="325"/>
      <c r="W239" s="325"/>
      <c r="X239" s="325"/>
      <c r="Y239" s="325"/>
      <c r="Z239" s="325"/>
      <c r="AA239" s="511"/>
      <c r="AB239" s="325"/>
      <c r="AC239" s="325"/>
      <c r="AD239" s="325"/>
      <c r="AE239" s="511"/>
      <c r="AF239" s="325"/>
      <c r="AG239" s="325"/>
      <c r="AH239" s="325"/>
      <c r="AI239" s="511"/>
      <c r="AJ239" s="325"/>
      <c r="AK239" s="511"/>
      <c r="AL239" s="325"/>
      <c r="AM239" s="511"/>
      <c r="AN239" s="325"/>
      <c r="AO239" s="325"/>
      <c r="AP239" s="325"/>
      <c r="AQ239" s="511"/>
    </row>
    <row r="240" spans="1:43" ht="12.75">
      <c r="A240" s="325"/>
      <c r="B240" s="510"/>
      <c r="C240" s="325"/>
      <c r="D240" s="325"/>
      <c r="E240" s="325"/>
      <c r="F240" s="325"/>
      <c r="G240" s="325"/>
      <c r="H240" s="511"/>
      <c r="I240" s="325"/>
      <c r="J240" s="325"/>
      <c r="K240" s="325"/>
      <c r="L240" s="325"/>
      <c r="M240" s="325"/>
      <c r="N240" s="325"/>
      <c r="O240" s="325"/>
      <c r="P240" s="325"/>
      <c r="Q240" s="325"/>
      <c r="R240" s="325"/>
      <c r="S240" s="325"/>
      <c r="T240" s="325"/>
      <c r="U240" s="325"/>
      <c r="V240" s="325"/>
      <c r="W240" s="325"/>
      <c r="X240" s="325"/>
      <c r="Y240" s="325"/>
      <c r="Z240" s="325"/>
      <c r="AA240" s="511"/>
      <c r="AB240" s="325"/>
      <c r="AC240" s="325"/>
      <c r="AD240" s="325"/>
      <c r="AE240" s="511"/>
      <c r="AF240" s="325"/>
      <c r="AG240" s="325"/>
      <c r="AH240" s="325"/>
      <c r="AI240" s="511"/>
      <c r="AJ240" s="325"/>
      <c r="AK240" s="511"/>
      <c r="AL240" s="325"/>
      <c r="AM240" s="511"/>
      <c r="AN240" s="325"/>
      <c r="AO240" s="325"/>
      <c r="AP240" s="325"/>
      <c r="AQ240" s="511"/>
    </row>
    <row r="241" spans="1:43" ht="12.75">
      <c r="A241" s="325"/>
      <c r="B241" s="510"/>
      <c r="C241" s="325"/>
      <c r="D241" s="325"/>
      <c r="E241" s="325"/>
      <c r="F241" s="325"/>
      <c r="G241" s="325"/>
      <c r="H241" s="511"/>
      <c r="I241" s="325"/>
      <c r="J241" s="325"/>
      <c r="K241" s="325"/>
      <c r="L241" s="325"/>
      <c r="M241" s="325"/>
      <c r="N241" s="325"/>
      <c r="O241" s="325"/>
      <c r="P241" s="325"/>
      <c r="Q241" s="325"/>
      <c r="R241" s="325"/>
      <c r="S241" s="325"/>
      <c r="T241" s="325"/>
      <c r="U241" s="325"/>
      <c r="V241" s="325"/>
      <c r="W241" s="325"/>
      <c r="X241" s="325"/>
      <c r="Y241" s="325"/>
      <c r="Z241" s="325"/>
      <c r="AA241" s="511"/>
      <c r="AB241" s="325"/>
      <c r="AC241" s="325"/>
      <c r="AD241" s="325"/>
      <c r="AE241" s="511"/>
      <c r="AF241" s="325"/>
      <c r="AG241" s="325"/>
      <c r="AH241" s="325"/>
      <c r="AI241" s="511"/>
      <c r="AJ241" s="325"/>
      <c r="AK241" s="511"/>
      <c r="AL241" s="325"/>
      <c r="AM241" s="511"/>
      <c r="AN241" s="325"/>
      <c r="AO241" s="325"/>
      <c r="AP241" s="325"/>
      <c r="AQ241" s="511"/>
    </row>
    <row r="242" spans="1:43" ht="12.75">
      <c r="A242" s="325"/>
      <c r="B242" s="510"/>
      <c r="C242" s="325"/>
      <c r="D242" s="325"/>
      <c r="E242" s="325"/>
      <c r="F242" s="325"/>
      <c r="G242" s="325"/>
      <c r="H242" s="511"/>
      <c r="I242" s="325"/>
      <c r="J242" s="325"/>
      <c r="K242" s="325"/>
      <c r="L242" s="325"/>
      <c r="M242" s="325"/>
      <c r="N242" s="325"/>
      <c r="O242" s="325"/>
      <c r="P242" s="325"/>
      <c r="Q242" s="325"/>
      <c r="R242" s="325"/>
      <c r="S242" s="325"/>
      <c r="T242" s="325"/>
      <c r="U242" s="325"/>
      <c r="V242" s="325"/>
      <c r="W242" s="325"/>
      <c r="X242" s="325"/>
      <c r="Y242" s="325"/>
      <c r="Z242" s="325"/>
      <c r="AA242" s="511"/>
      <c r="AB242" s="325"/>
      <c r="AC242" s="325"/>
      <c r="AD242" s="325"/>
      <c r="AE242" s="511"/>
      <c r="AF242" s="325"/>
      <c r="AG242" s="325"/>
      <c r="AH242" s="325"/>
      <c r="AI242" s="511"/>
      <c r="AJ242" s="325"/>
      <c r="AK242" s="511"/>
      <c r="AL242" s="325"/>
      <c r="AM242" s="511"/>
      <c r="AN242" s="325"/>
      <c r="AO242" s="325"/>
      <c r="AP242" s="325"/>
      <c r="AQ242" s="511"/>
    </row>
    <row r="243" spans="1:43" ht="12.75">
      <c r="A243" s="325"/>
      <c r="B243" s="510"/>
      <c r="C243" s="325"/>
      <c r="D243" s="325"/>
      <c r="E243" s="325"/>
      <c r="F243" s="325"/>
      <c r="G243" s="325"/>
      <c r="H243" s="511"/>
      <c r="I243" s="325"/>
      <c r="J243" s="325"/>
      <c r="K243" s="325"/>
      <c r="L243" s="325"/>
      <c r="M243" s="325"/>
      <c r="N243" s="325"/>
      <c r="O243" s="325"/>
      <c r="P243" s="325"/>
      <c r="Q243" s="325"/>
      <c r="R243" s="325"/>
      <c r="S243" s="325"/>
      <c r="T243" s="325"/>
      <c r="U243" s="325"/>
      <c r="V243" s="325"/>
      <c r="W243" s="325"/>
      <c r="X243" s="325"/>
      <c r="Y243" s="325"/>
      <c r="Z243" s="325"/>
      <c r="AA243" s="511"/>
      <c r="AB243" s="325"/>
      <c r="AC243" s="325"/>
      <c r="AD243" s="325"/>
      <c r="AE243" s="511"/>
      <c r="AF243" s="325"/>
      <c r="AG243" s="325"/>
      <c r="AH243" s="325"/>
      <c r="AI243" s="511"/>
      <c r="AJ243" s="325"/>
      <c r="AK243" s="511"/>
      <c r="AL243" s="325"/>
      <c r="AM243" s="511"/>
      <c r="AN243" s="325"/>
      <c r="AO243" s="325"/>
      <c r="AP243" s="325"/>
      <c r="AQ243" s="511"/>
    </row>
    <row r="244" spans="1:43" ht="12.75">
      <c r="A244" s="325"/>
      <c r="B244" s="510"/>
      <c r="C244" s="325"/>
      <c r="D244" s="325"/>
      <c r="E244" s="325"/>
      <c r="F244" s="325"/>
      <c r="G244" s="325"/>
      <c r="H244" s="511"/>
      <c r="I244" s="325"/>
      <c r="J244" s="325"/>
      <c r="K244" s="325"/>
      <c r="L244" s="325"/>
      <c r="M244" s="325"/>
      <c r="N244" s="325"/>
      <c r="O244" s="325"/>
      <c r="P244" s="325"/>
      <c r="Q244" s="325"/>
      <c r="R244" s="325"/>
      <c r="S244" s="325"/>
      <c r="T244" s="325"/>
      <c r="U244" s="325"/>
      <c r="V244" s="325"/>
      <c r="W244" s="325"/>
      <c r="X244" s="325"/>
      <c r="Y244" s="325"/>
      <c r="Z244" s="325"/>
      <c r="AA244" s="511"/>
      <c r="AB244" s="325"/>
      <c r="AC244" s="325"/>
      <c r="AD244" s="325"/>
      <c r="AE244" s="511"/>
      <c r="AF244" s="325"/>
      <c r="AG244" s="325"/>
      <c r="AH244" s="325"/>
      <c r="AI244" s="511"/>
      <c r="AJ244" s="325"/>
      <c r="AK244" s="511"/>
      <c r="AL244" s="325"/>
      <c r="AM244" s="511"/>
      <c r="AN244" s="325"/>
      <c r="AO244" s="325"/>
      <c r="AP244" s="325"/>
      <c r="AQ244" s="511"/>
    </row>
    <row r="245" spans="1:43" ht="12.75">
      <c r="A245" s="325"/>
      <c r="B245" s="510"/>
      <c r="C245" s="325"/>
      <c r="D245" s="325"/>
      <c r="E245" s="325"/>
      <c r="F245" s="325"/>
      <c r="G245" s="325"/>
      <c r="H245" s="511"/>
      <c r="I245" s="325"/>
      <c r="J245" s="325"/>
      <c r="K245" s="325"/>
      <c r="L245" s="325"/>
      <c r="M245" s="325"/>
      <c r="N245" s="325"/>
      <c r="O245" s="325"/>
      <c r="P245" s="325"/>
      <c r="Q245" s="325"/>
      <c r="R245" s="325"/>
      <c r="S245" s="325"/>
      <c r="T245" s="325"/>
      <c r="U245" s="325"/>
      <c r="V245" s="325"/>
      <c r="W245" s="325"/>
      <c r="X245" s="325"/>
      <c r="Y245" s="325"/>
      <c r="Z245" s="325"/>
      <c r="AA245" s="511"/>
      <c r="AB245" s="325"/>
      <c r="AC245" s="325"/>
      <c r="AD245" s="325"/>
      <c r="AE245" s="511"/>
      <c r="AF245" s="325"/>
      <c r="AG245" s="325"/>
      <c r="AH245" s="325"/>
      <c r="AI245" s="511"/>
      <c r="AJ245" s="325"/>
      <c r="AK245" s="511"/>
      <c r="AL245" s="325"/>
      <c r="AM245" s="511"/>
      <c r="AN245" s="325"/>
      <c r="AO245" s="325"/>
      <c r="AP245" s="325"/>
      <c r="AQ245" s="511"/>
    </row>
    <row r="246" spans="1:43" ht="12.75">
      <c r="A246" s="325"/>
      <c r="B246" s="510"/>
      <c r="C246" s="325"/>
      <c r="D246" s="325"/>
      <c r="E246" s="325"/>
      <c r="F246" s="325"/>
      <c r="G246" s="325"/>
      <c r="H246" s="511"/>
      <c r="I246" s="325"/>
      <c r="J246" s="325"/>
      <c r="K246" s="325"/>
      <c r="L246" s="325"/>
      <c r="M246" s="325"/>
      <c r="N246" s="325"/>
      <c r="O246" s="325"/>
      <c r="P246" s="325"/>
      <c r="Q246" s="325"/>
      <c r="R246" s="325"/>
      <c r="S246" s="325"/>
      <c r="T246" s="325"/>
      <c r="U246" s="325"/>
      <c r="V246" s="325"/>
      <c r="W246" s="325"/>
      <c r="X246" s="325"/>
      <c r="Y246" s="325"/>
      <c r="Z246" s="325"/>
      <c r="AA246" s="511"/>
      <c r="AB246" s="325"/>
      <c r="AC246" s="325"/>
      <c r="AD246" s="325"/>
      <c r="AE246" s="511"/>
      <c r="AF246" s="325"/>
      <c r="AG246" s="325"/>
      <c r="AH246" s="325"/>
      <c r="AI246" s="511"/>
      <c r="AJ246" s="325"/>
      <c r="AK246" s="511"/>
      <c r="AL246" s="325"/>
      <c r="AM246" s="511"/>
      <c r="AN246" s="325"/>
      <c r="AO246" s="325"/>
      <c r="AP246" s="325"/>
      <c r="AQ246" s="511"/>
    </row>
    <row r="247" spans="1:43" ht="12.75">
      <c r="A247" s="325"/>
      <c r="B247" s="510"/>
      <c r="C247" s="325"/>
      <c r="D247" s="325"/>
      <c r="E247" s="325"/>
      <c r="F247" s="325"/>
      <c r="G247" s="325"/>
      <c r="H247" s="511"/>
      <c r="I247" s="325"/>
      <c r="J247" s="325"/>
      <c r="K247" s="325"/>
      <c r="L247" s="325"/>
      <c r="M247" s="325"/>
      <c r="N247" s="325"/>
      <c r="O247" s="325"/>
      <c r="P247" s="325"/>
      <c r="Q247" s="325"/>
      <c r="R247" s="325"/>
      <c r="S247" s="325"/>
      <c r="T247" s="325"/>
      <c r="U247" s="325"/>
      <c r="V247" s="325"/>
      <c r="W247" s="325"/>
      <c r="X247" s="325"/>
      <c r="Y247" s="325"/>
      <c r="Z247" s="325"/>
      <c r="AA247" s="511"/>
      <c r="AB247" s="325"/>
      <c r="AC247" s="325"/>
      <c r="AD247" s="325"/>
      <c r="AE247" s="511"/>
      <c r="AF247" s="325"/>
      <c r="AG247" s="325"/>
      <c r="AH247" s="325"/>
      <c r="AI247" s="511"/>
      <c r="AJ247" s="325"/>
      <c r="AK247" s="511"/>
      <c r="AL247" s="325"/>
      <c r="AM247" s="511"/>
      <c r="AN247" s="325"/>
      <c r="AO247" s="325"/>
      <c r="AP247" s="325"/>
      <c r="AQ247" s="511"/>
    </row>
    <row r="248" spans="1:43" ht="12.75">
      <c r="A248" s="325"/>
      <c r="B248" s="510"/>
      <c r="C248" s="325"/>
      <c r="D248" s="325"/>
      <c r="E248" s="325"/>
      <c r="F248" s="325"/>
      <c r="G248" s="325"/>
      <c r="H248" s="511"/>
      <c r="I248" s="325"/>
      <c r="J248" s="325"/>
      <c r="K248" s="325"/>
      <c r="L248" s="325"/>
      <c r="M248" s="325"/>
      <c r="N248" s="325"/>
      <c r="O248" s="325"/>
      <c r="P248" s="325"/>
      <c r="Q248" s="325"/>
      <c r="R248" s="325"/>
      <c r="S248" s="325"/>
      <c r="T248" s="325"/>
      <c r="U248" s="325"/>
      <c r="V248" s="325"/>
      <c r="W248" s="325"/>
      <c r="X248" s="325"/>
      <c r="Y248" s="325"/>
      <c r="Z248" s="325"/>
      <c r="AA248" s="511"/>
      <c r="AB248" s="325"/>
      <c r="AC248" s="325"/>
      <c r="AD248" s="325"/>
      <c r="AE248" s="511"/>
      <c r="AF248" s="325"/>
      <c r="AG248" s="325"/>
      <c r="AH248" s="325"/>
      <c r="AI248" s="511"/>
      <c r="AJ248" s="325"/>
      <c r="AK248" s="511"/>
      <c r="AL248" s="325"/>
      <c r="AM248" s="511"/>
      <c r="AN248" s="325"/>
      <c r="AO248" s="325"/>
      <c r="AP248" s="325"/>
      <c r="AQ248" s="511"/>
    </row>
    <row r="249" spans="1:43" ht="12.75">
      <c r="A249" s="325"/>
      <c r="B249" s="510"/>
      <c r="C249" s="325"/>
      <c r="D249" s="325"/>
      <c r="E249" s="325"/>
      <c r="F249" s="325"/>
      <c r="G249" s="325"/>
      <c r="H249" s="511"/>
      <c r="I249" s="325"/>
      <c r="J249" s="325"/>
      <c r="K249" s="325"/>
      <c r="L249" s="325"/>
      <c r="M249" s="325"/>
      <c r="N249" s="325"/>
      <c r="O249" s="325"/>
      <c r="P249" s="325"/>
      <c r="Q249" s="325"/>
      <c r="R249" s="325"/>
      <c r="S249" s="325"/>
      <c r="T249" s="325"/>
      <c r="U249" s="325"/>
      <c r="V249" s="325"/>
      <c r="W249" s="325"/>
      <c r="X249" s="325"/>
      <c r="Y249" s="325"/>
      <c r="Z249" s="325"/>
      <c r="AA249" s="511"/>
      <c r="AB249" s="325"/>
      <c r="AC249" s="325"/>
      <c r="AD249" s="325"/>
      <c r="AE249" s="511"/>
      <c r="AF249" s="325"/>
      <c r="AG249" s="325"/>
      <c r="AH249" s="325"/>
      <c r="AI249" s="511"/>
      <c r="AJ249" s="325"/>
      <c r="AK249" s="511"/>
      <c r="AL249" s="325"/>
      <c r="AM249" s="511"/>
      <c r="AN249" s="325"/>
      <c r="AO249" s="325"/>
      <c r="AP249" s="325"/>
      <c r="AQ249" s="511"/>
    </row>
    <row r="250" spans="1:43" ht="12.75">
      <c r="A250" s="325"/>
      <c r="B250" s="510"/>
      <c r="C250" s="325"/>
      <c r="D250" s="325"/>
      <c r="E250" s="325"/>
      <c r="F250" s="325"/>
      <c r="G250" s="325"/>
      <c r="H250" s="511"/>
      <c r="I250" s="325"/>
      <c r="J250" s="325"/>
      <c r="K250" s="325"/>
      <c r="L250" s="325"/>
      <c r="M250" s="325"/>
      <c r="N250" s="325"/>
      <c r="O250" s="325"/>
      <c r="P250" s="325"/>
      <c r="Q250" s="325"/>
      <c r="R250" s="325"/>
      <c r="S250" s="325"/>
      <c r="T250" s="325"/>
      <c r="U250" s="325"/>
      <c r="V250" s="325"/>
      <c r="W250" s="325"/>
      <c r="X250" s="325"/>
      <c r="Y250" s="325"/>
      <c r="Z250" s="325"/>
      <c r="AA250" s="511"/>
      <c r="AB250" s="325"/>
      <c r="AC250" s="325"/>
      <c r="AD250" s="325"/>
      <c r="AE250" s="511"/>
      <c r="AF250" s="325"/>
      <c r="AG250" s="325"/>
      <c r="AH250" s="325"/>
      <c r="AI250" s="511"/>
      <c r="AJ250" s="325"/>
      <c r="AK250" s="511"/>
      <c r="AL250" s="325"/>
      <c r="AM250" s="511"/>
      <c r="AN250" s="325"/>
      <c r="AO250" s="325"/>
      <c r="AP250" s="325"/>
      <c r="AQ250" s="511"/>
    </row>
    <row r="251" spans="1:43" ht="12.75">
      <c r="A251" s="325"/>
      <c r="B251" s="510"/>
      <c r="C251" s="325"/>
      <c r="D251" s="325"/>
      <c r="E251" s="325"/>
      <c r="F251" s="325"/>
      <c r="G251" s="325"/>
      <c r="H251" s="511"/>
      <c r="I251" s="325"/>
      <c r="J251" s="325"/>
      <c r="K251" s="325"/>
      <c r="L251" s="325"/>
      <c r="M251" s="325"/>
      <c r="N251" s="325"/>
      <c r="O251" s="325"/>
      <c r="P251" s="325"/>
      <c r="Q251" s="325"/>
      <c r="R251" s="325"/>
      <c r="S251" s="325"/>
      <c r="T251" s="325"/>
      <c r="U251" s="325"/>
      <c r="V251" s="325"/>
      <c r="W251" s="325"/>
      <c r="X251" s="325"/>
      <c r="Y251" s="325"/>
      <c r="Z251" s="325"/>
      <c r="AA251" s="511"/>
      <c r="AB251" s="325"/>
      <c r="AC251" s="325"/>
      <c r="AD251" s="325"/>
      <c r="AE251" s="511"/>
      <c r="AF251" s="325"/>
      <c r="AG251" s="325"/>
      <c r="AH251" s="325"/>
      <c r="AI251" s="511"/>
      <c r="AJ251" s="325"/>
      <c r="AK251" s="511"/>
      <c r="AL251" s="325"/>
      <c r="AM251" s="511"/>
      <c r="AN251" s="325"/>
      <c r="AO251" s="325"/>
      <c r="AP251" s="325"/>
      <c r="AQ251" s="511"/>
    </row>
    <row r="252" spans="1:43" ht="12.75">
      <c r="A252" s="325"/>
      <c r="B252" s="510"/>
      <c r="C252" s="325"/>
      <c r="D252" s="325"/>
      <c r="E252" s="325"/>
      <c r="F252" s="325"/>
      <c r="G252" s="325"/>
      <c r="H252" s="511"/>
      <c r="I252" s="325"/>
      <c r="J252" s="325"/>
      <c r="K252" s="325"/>
      <c r="L252" s="325"/>
      <c r="M252" s="325"/>
      <c r="N252" s="325"/>
      <c r="O252" s="325"/>
      <c r="P252" s="325"/>
      <c r="Q252" s="325"/>
      <c r="R252" s="325"/>
      <c r="S252" s="325"/>
      <c r="T252" s="325"/>
      <c r="U252" s="325"/>
      <c r="V252" s="325"/>
      <c r="W252" s="325"/>
      <c r="X252" s="325"/>
      <c r="Y252" s="325"/>
      <c r="Z252" s="325"/>
      <c r="AA252" s="511"/>
      <c r="AB252" s="325"/>
      <c r="AC252" s="325"/>
      <c r="AD252" s="325"/>
      <c r="AE252" s="511"/>
      <c r="AF252" s="325"/>
      <c r="AG252" s="325"/>
      <c r="AH252" s="325"/>
      <c r="AI252" s="511"/>
      <c r="AJ252" s="325"/>
      <c r="AK252" s="511"/>
      <c r="AL252" s="325"/>
      <c r="AM252" s="511"/>
      <c r="AN252" s="325"/>
      <c r="AO252" s="325"/>
      <c r="AP252" s="325"/>
      <c r="AQ252" s="511"/>
    </row>
    <row r="253" spans="1:43" ht="12.75">
      <c r="A253" s="325"/>
      <c r="B253" s="510"/>
      <c r="C253" s="325"/>
      <c r="D253" s="325"/>
      <c r="E253" s="325"/>
      <c r="F253" s="325"/>
      <c r="G253" s="325"/>
      <c r="H253" s="511"/>
      <c r="I253" s="325"/>
      <c r="J253" s="325"/>
      <c r="K253" s="325"/>
      <c r="L253" s="325"/>
      <c r="M253" s="325"/>
      <c r="N253" s="325"/>
      <c r="O253" s="325"/>
      <c r="P253" s="325"/>
      <c r="Q253" s="325"/>
      <c r="R253" s="325"/>
      <c r="S253" s="325"/>
      <c r="T253" s="325"/>
      <c r="U253" s="325"/>
      <c r="V253" s="325"/>
      <c r="W253" s="325"/>
      <c r="X253" s="325"/>
      <c r="Y253" s="325"/>
      <c r="Z253" s="325"/>
      <c r="AA253" s="511"/>
      <c r="AB253" s="325"/>
      <c r="AC253" s="325"/>
      <c r="AD253" s="325"/>
      <c r="AE253" s="511"/>
      <c r="AF253" s="325"/>
      <c r="AG253" s="325"/>
      <c r="AH253" s="325"/>
      <c r="AI253" s="511"/>
      <c r="AJ253" s="325"/>
      <c r="AK253" s="511"/>
      <c r="AL253" s="325"/>
      <c r="AM253" s="511"/>
      <c r="AN253" s="325"/>
      <c r="AO253" s="325"/>
      <c r="AP253" s="325"/>
      <c r="AQ253" s="511"/>
    </row>
    <row r="254" spans="1:43" ht="12.75">
      <c r="A254" s="325"/>
      <c r="B254" s="510"/>
      <c r="C254" s="325"/>
      <c r="D254" s="325"/>
      <c r="E254" s="325"/>
      <c r="F254" s="325"/>
      <c r="G254" s="325"/>
      <c r="H254" s="511"/>
      <c r="I254" s="325"/>
      <c r="J254" s="325"/>
      <c r="K254" s="325"/>
      <c r="L254" s="325"/>
      <c r="M254" s="325"/>
      <c r="N254" s="325"/>
      <c r="O254" s="325"/>
      <c r="P254" s="325"/>
      <c r="Q254" s="325"/>
      <c r="R254" s="325"/>
      <c r="S254" s="325"/>
      <c r="T254" s="325"/>
      <c r="U254" s="325"/>
      <c r="V254" s="325"/>
      <c r="W254" s="325"/>
      <c r="X254" s="325"/>
      <c r="Y254" s="325"/>
      <c r="Z254" s="325"/>
      <c r="AA254" s="511"/>
      <c r="AB254" s="325"/>
      <c r="AC254" s="325"/>
      <c r="AD254" s="325"/>
      <c r="AE254" s="511"/>
      <c r="AF254" s="325"/>
      <c r="AG254" s="325"/>
      <c r="AH254" s="325"/>
      <c r="AI254" s="511"/>
      <c r="AJ254" s="325"/>
      <c r="AK254" s="511"/>
      <c r="AL254" s="325"/>
      <c r="AM254" s="511"/>
      <c r="AN254" s="325"/>
      <c r="AO254" s="325"/>
      <c r="AP254" s="325"/>
      <c r="AQ254" s="511"/>
    </row>
    <row r="255" spans="1:43" ht="12.75">
      <c r="A255" s="325"/>
      <c r="B255" s="510"/>
      <c r="C255" s="325"/>
      <c r="D255" s="325"/>
      <c r="E255" s="325"/>
      <c r="F255" s="325"/>
      <c r="G255" s="325"/>
      <c r="H255" s="511"/>
      <c r="I255" s="325"/>
      <c r="J255" s="325"/>
      <c r="K255" s="325"/>
      <c r="L255" s="325"/>
      <c r="M255" s="325"/>
      <c r="N255" s="325"/>
      <c r="O255" s="325"/>
      <c r="P255" s="325"/>
      <c r="Q255" s="325"/>
      <c r="R255" s="325"/>
      <c r="S255" s="325"/>
      <c r="T255" s="325"/>
      <c r="U255" s="325"/>
      <c r="V255" s="325"/>
      <c r="W255" s="325"/>
      <c r="X255" s="325"/>
      <c r="Y255" s="325"/>
      <c r="Z255" s="325"/>
      <c r="AA255" s="511"/>
      <c r="AB255" s="325"/>
      <c r="AC255" s="325"/>
      <c r="AD255" s="325"/>
      <c r="AE255" s="511"/>
      <c r="AF255" s="325"/>
      <c r="AG255" s="325"/>
      <c r="AH255" s="325"/>
      <c r="AI255" s="511"/>
      <c r="AJ255" s="325"/>
      <c r="AK255" s="511"/>
      <c r="AL255" s="325"/>
      <c r="AM255" s="511"/>
      <c r="AN255" s="325"/>
      <c r="AO255" s="325"/>
      <c r="AP255" s="325"/>
      <c r="AQ255" s="511"/>
    </row>
    <row r="256" spans="1:43" ht="12.75">
      <c r="A256" s="325"/>
      <c r="B256" s="510"/>
      <c r="C256" s="325"/>
      <c r="D256" s="325"/>
      <c r="E256" s="325"/>
      <c r="F256" s="325"/>
      <c r="G256" s="325"/>
      <c r="H256" s="511"/>
      <c r="I256" s="325"/>
      <c r="J256" s="325"/>
      <c r="K256" s="325"/>
      <c r="L256" s="325"/>
      <c r="M256" s="325"/>
      <c r="N256" s="325"/>
      <c r="O256" s="325"/>
      <c r="P256" s="325"/>
      <c r="Q256" s="325"/>
      <c r="R256" s="325"/>
      <c r="S256" s="325"/>
      <c r="T256" s="325"/>
      <c r="U256" s="325"/>
      <c r="V256" s="325"/>
      <c r="W256" s="325"/>
      <c r="X256" s="325"/>
      <c r="Y256" s="325"/>
      <c r="Z256" s="325"/>
      <c r="AA256" s="511"/>
      <c r="AB256" s="325"/>
      <c r="AC256" s="325"/>
      <c r="AD256" s="325"/>
      <c r="AE256" s="511"/>
      <c r="AF256" s="325"/>
      <c r="AG256" s="325"/>
      <c r="AH256" s="325"/>
      <c r="AI256" s="511"/>
      <c r="AJ256" s="325"/>
      <c r="AK256" s="511"/>
      <c r="AL256" s="325"/>
      <c r="AM256" s="511"/>
      <c r="AN256" s="325"/>
      <c r="AO256" s="325"/>
      <c r="AP256" s="325"/>
      <c r="AQ256" s="511"/>
    </row>
    <row r="257" spans="1:43" ht="12.75">
      <c r="A257" s="325"/>
      <c r="B257" s="510"/>
      <c r="C257" s="325"/>
      <c r="D257" s="325"/>
      <c r="E257" s="325"/>
      <c r="F257" s="325"/>
      <c r="G257" s="325"/>
      <c r="H257" s="511"/>
      <c r="I257" s="325"/>
      <c r="J257" s="325"/>
      <c r="K257" s="325"/>
      <c r="L257" s="325"/>
      <c r="M257" s="325"/>
      <c r="N257" s="325"/>
      <c r="O257" s="325"/>
      <c r="P257" s="325"/>
      <c r="Q257" s="325"/>
      <c r="R257" s="325"/>
      <c r="S257" s="325"/>
      <c r="T257" s="325"/>
      <c r="U257" s="325"/>
      <c r="V257" s="325"/>
      <c r="W257" s="325"/>
      <c r="X257" s="325"/>
      <c r="Y257" s="325"/>
      <c r="Z257" s="325"/>
      <c r="AA257" s="511"/>
      <c r="AB257" s="325"/>
      <c r="AC257" s="325"/>
      <c r="AD257" s="325"/>
      <c r="AE257" s="511"/>
      <c r="AF257" s="325"/>
      <c r="AG257" s="325"/>
      <c r="AH257" s="325"/>
      <c r="AI257" s="511"/>
      <c r="AJ257" s="325"/>
      <c r="AK257" s="511"/>
      <c r="AL257" s="325"/>
      <c r="AM257" s="511"/>
      <c r="AN257" s="325"/>
      <c r="AO257" s="325"/>
      <c r="AP257" s="325"/>
      <c r="AQ257" s="511"/>
    </row>
    <row r="258" spans="1:43" ht="12.75">
      <c r="A258" s="325"/>
      <c r="B258" s="510"/>
      <c r="C258" s="325"/>
      <c r="D258" s="325"/>
      <c r="E258" s="325"/>
      <c r="F258" s="325"/>
      <c r="G258" s="325"/>
      <c r="H258" s="511"/>
      <c r="I258" s="325"/>
      <c r="J258" s="325"/>
      <c r="K258" s="325"/>
      <c r="L258" s="325"/>
      <c r="M258" s="325"/>
      <c r="N258" s="325"/>
      <c r="O258" s="325"/>
      <c r="P258" s="325"/>
      <c r="Q258" s="325"/>
      <c r="R258" s="325"/>
      <c r="S258" s="325"/>
      <c r="T258" s="325"/>
      <c r="U258" s="325"/>
      <c r="V258" s="325"/>
      <c r="W258" s="325"/>
      <c r="X258" s="325"/>
      <c r="Y258" s="325"/>
      <c r="Z258" s="325"/>
      <c r="AA258" s="511"/>
      <c r="AB258" s="325"/>
      <c r="AC258" s="325"/>
      <c r="AD258" s="325"/>
      <c r="AE258" s="511"/>
      <c r="AF258" s="325"/>
      <c r="AG258" s="325"/>
      <c r="AH258" s="325"/>
      <c r="AI258" s="511"/>
      <c r="AJ258" s="325"/>
      <c r="AK258" s="511"/>
      <c r="AL258" s="325"/>
      <c r="AM258" s="511"/>
      <c r="AN258" s="325"/>
      <c r="AO258" s="325"/>
      <c r="AP258" s="325"/>
      <c r="AQ258" s="511"/>
    </row>
    <row r="259" spans="1:43" ht="12.75">
      <c r="A259" s="325"/>
      <c r="B259" s="510"/>
      <c r="C259" s="325"/>
      <c r="D259" s="325"/>
      <c r="E259" s="325"/>
      <c r="F259" s="325"/>
      <c r="G259" s="325"/>
      <c r="H259" s="511"/>
      <c r="I259" s="325"/>
      <c r="J259" s="325"/>
      <c r="K259" s="325"/>
      <c r="L259" s="325"/>
      <c r="M259" s="325"/>
      <c r="N259" s="325"/>
      <c r="O259" s="325"/>
      <c r="P259" s="325"/>
      <c r="Q259" s="325"/>
      <c r="R259" s="325"/>
      <c r="S259" s="325"/>
      <c r="T259" s="325"/>
      <c r="U259" s="325"/>
      <c r="V259" s="325"/>
      <c r="W259" s="325"/>
      <c r="X259" s="325"/>
      <c r="Y259" s="325"/>
      <c r="Z259" s="325"/>
      <c r="AA259" s="511"/>
      <c r="AB259" s="325"/>
      <c r="AC259" s="325"/>
      <c r="AD259" s="325"/>
      <c r="AE259" s="511"/>
      <c r="AF259" s="325"/>
      <c r="AG259" s="325"/>
      <c r="AH259" s="325"/>
      <c r="AI259" s="511"/>
      <c r="AJ259" s="325"/>
      <c r="AK259" s="511"/>
      <c r="AL259" s="325"/>
      <c r="AM259" s="511"/>
      <c r="AN259" s="325"/>
      <c r="AO259" s="325"/>
      <c r="AP259" s="325"/>
      <c r="AQ259" s="511"/>
    </row>
    <row r="260" spans="1:43" ht="12.75">
      <c r="A260" s="325"/>
      <c r="B260" s="510"/>
      <c r="C260" s="325"/>
      <c r="D260" s="325"/>
      <c r="E260" s="325"/>
      <c r="F260" s="325"/>
      <c r="G260" s="325"/>
      <c r="H260" s="511"/>
      <c r="I260" s="325"/>
      <c r="J260" s="325"/>
      <c r="K260" s="325"/>
      <c r="L260" s="325"/>
      <c r="M260" s="325"/>
      <c r="N260" s="325"/>
      <c r="O260" s="325"/>
      <c r="P260" s="325"/>
      <c r="Q260" s="325"/>
      <c r="R260" s="325"/>
      <c r="S260" s="325"/>
      <c r="T260" s="325"/>
      <c r="U260" s="325"/>
      <c r="V260" s="325"/>
      <c r="W260" s="325"/>
      <c r="X260" s="325"/>
      <c r="Y260" s="325"/>
      <c r="Z260" s="325"/>
      <c r="AA260" s="511"/>
      <c r="AB260" s="325"/>
      <c r="AC260" s="325"/>
      <c r="AD260" s="325"/>
      <c r="AE260" s="511"/>
      <c r="AF260" s="325"/>
      <c r="AG260" s="325"/>
      <c r="AH260" s="325"/>
      <c r="AI260" s="511"/>
      <c r="AJ260" s="325"/>
      <c r="AK260" s="511"/>
      <c r="AL260" s="325"/>
      <c r="AM260" s="511"/>
      <c r="AN260" s="325"/>
      <c r="AO260" s="325"/>
      <c r="AP260" s="325"/>
      <c r="AQ260" s="511"/>
    </row>
    <row r="261" spans="1:43" ht="12.75">
      <c r="A261" s="325"/>
      <c r="B261" s="510"/>
      <c r="C261" s="325"/>
      <c r="D261" s="325"/>
      <c r="E261" s="325"/>
      <c r="F261" s="325"/>
      <c r="G261" s="325"/>
      <c r="H261" s="511"/>
      <c r="I261" s="325"/>
      <c r="J261" s="325"/>
      <c r="K261" s="325"/>
      <c r="L261" s="325"/>
      <c r="M261" s="325"/>
      <c r="N261" s="325"/>
      <c r="O261" s="325"/>
      <c r="P261" s="325"/>
      <c r="Q261" s="325"/>
      <c r="R261" s="325"/>
      <c r="S261" s="325"/>
      <c r="T261" s="325"/>
      <c r="U261" s="325"/>
      <c r="V261" s="325"/>
      <c r="W261" s="325"/>
      <c r="X261" s="325"/>
      <c r="Y261" s="325"/>
      <c r="Z261" s="325"/>
      <c r="AA261" s="511"/>
      <c r="AB261" s="325"/>
      <c r="AC261" s="325"/>
      <c r="AD261" s="325"/>
      <c r="AE261" s="511"/>
      <c r="AF261" s="325"/>
      <c r="AG261" s="325"/>
      <c r="AH261" s="325"/>
      <c r="AI261" s="511"/>
      <c r="AJ261" s="325"/>
      <c r="AK261" s="511"/>
      <c r="AL261" s="325"/>
      <c r="AM261" s="511"/>
      <c r="AN261" s="325"/>
      <c r="AO261" s="325"/>
      <c r="AP261" s="325"/>
      <c r="AQ261" s="511"/>
    </row>
    <row r="262" spans="1:43" ht="12.75">
      <c r="A262" s="325"/>
      <c r="B262" s="510"/>
      <c r="C262" s="325"/>
      <c r="D262" s="325"/>
      <c r="E262" s="325"/>
      <c r="F262" s="325"/>
      <c r="G262" s="325"/>
      <c r="H262" s="511"/>
      <c r="I262" s="325"/>
      <c r="J262" s="325"/>
      <c r="K262" s="325"/>
      <c r="L262" s="325"/>
      <c r="M262" s="325"/>
      <c r="N262" s="325"/>
      <c r="O262" s="325"/>
      <c r="P262" s="325"/>
      <c r="Q262" s="325"/>
      <c r="R262" s="325"/>
      <c r="S262" s="325"/>
      <c r="T262" s="325"/>
      <c r="U262" s="325"/>
      <c r="V262" s="325"/>
      <c r="W262" s="325"/>
      <c r="X262" s="325"/>
      <c r="Y262" s="325"/>
      <c r="Z262" s="325"/>
      <c r="AA262" s="511"/>
      <c r="AB262" s="325"/>
      <c r="AC262" s="325"/>
      <c r="AD262" s="325"/>
      <c r="AE262" s="511"/>
      <c r="AF262" s="325"/>
      <c r="AG262" s="325"/>
      <c r="AH262" s="325"/>
      <c r="AI262" s="511"/>
      <c r="AJ262" s="325"/>
      <c r="AK262" s="511"/>
      <c r="AL262" s="325"/>
      <c r="AM262" s="511"/>
      <c r="AN262" s="325"/>
      <c r="AO262" s="325"/>
      <c r="AP262" s="325"/>
      <c r="AQ262" s="511"/>
    </row>
    <row r="263" spans="1:43" ht="12.75">
      <c r="A263" s="325"/>
      <c r="B263" s="510"/>
      <c r="C263" s="325"/>
      <c r="D263" s="325"/>
      <c r="E263" s="325"/>
      <c r="F263" s="325"/>
      <c r="G263" s="325"/>
      <c r="H263" s="511"/>
      <c r="I263" s="325"/>
      <c r="J263" s="325"/>
      <c r="K263" s="325"/>
      <c r="L263" s="325"/>
      <c r="M263" s="325"/>
      <c r="N263" s="325"/>
      <c r="O263" s="325"/>
      <c r="P263" s="325"/>
      <c r="Q263" s="325"/>
      <c r="R263" s="325"/>
      <c r="S263" s="325"/>
      <c r="T263" s="325"/>
      <c r="U263" s="325"/>
      <c r="V263" s="325"/>
      <c r="W263" s="325"/>
      <c r="X263" s="325"/>
      <c r="Y263" s="325"/>
      <c r="Z263" s="325"/>
      <c r="AA263" s="511"/>
      <c r="AB263" s="325"/>
      <c r="AC263" s="325"/>
      <c r="AD263" s="325"/>
      <c r="AE263" s="511"/>
      <c r="AF263" s="325"/>
      <c r="AG263" s="325"/>
      <c r="AH263" s="325"/>
      <c r="AI263" s="511"/>
      <c r="AJ263" s="325"/>
      <c r="AK263" s="511"/>
      <c r="AL263" s="325"/>
      <c r="AM263" s="511"/>
      <c r="AN263" s="325"/>
      <c r="AO263" s="325"/>
      <c r="AP263" s="325"/>
      <c r="AQ263" s="511"/>
    </row>
    <row r="264" spans="1:43" ht="12.75">
      <c r="A264" s="325"/>
      <c r="B264" s="510"/>
      <c r="C264" s="325"/>
      <c r="D264" s="325"/>
      <c r="E264" s="325"/>
      <c r="F264" s="325"/>
      <c r="G264" s="325"/>
      <c r="H264" s="511"/>
      <c r="I264" s="325"/>
      <c r="J264" s="325"/>
      <c r="K264" s="325"/>
      <c r="L264" s="325"/>
      <c r="M264" s="325"/>
      <c r="N264" s="325"/>
      <c r="O264" s="325"/>
      <c r="P264" s="325"/>
      <c r="Q264" s="325"/>
      <c r="R264" s="325"/>
      <c r="S264" s="325"/>
      <c r="T264" s="325"/>
      <c r="U264" s="325"/>
      <c r="V264" s="325"/>
      <c r="W264" s="325"/>
      <c r="X264" s="325"/>
      <c r="Y264" s="325"/>
      <c r="Z264" s="325"/>
      <c r="AA264" s="511"/>
      <c r="AB264" s="325"/>
      <c r="AC264" s="325"/>
      <c r="AD264" s="325"/>
      <c r="AE264" s="511"/>
      <c r="AF264" s="325"/>
      <c r="AG264" s="325"/>
      <c r="AH264" s="325"/>
      <c r="AI264" s="511"/>
      <c r="AJ264" s="325"/>
      <c r="AK264" s="511"/>
      <c r="AL264" s="325"/>
      <c r="AM264" s="511"/>
      <c r="AN264" s="325"/>
      <c r="AO264" s="325"/>
      <c r="AP264" s="325"/>
      <c r="AQ264" s="511"/>
    </row>
    <row r="265" spans="1:43" ht="12.75">
      <c r="A265" s="325"/>
      <c r="B265" s="510"/>
      <c r="C265" s="325"/>
      <c r="D265" s="325"/>
      <c r="E265" s="325"/>
      <c r="F265" s="325"/>
      <c r="G265" s="325"/>
      <c r="H265" s="511"/>
      <c r="I265" s="325"/>
      <c r="J265" s="325"/>
      <c r="K265" s="325"/>
      <c r="L265" s="325"/>
      <c r="M265" s="325"/>
      <c r="N265" s="325"/>
      <c r="O265" s="325"/>
      <c r="P265" s="325"/>
      <c r="Q265" s="325"/>
      <c r="R265" s="325"/>
      <c r="S265" s="325"/>
      <c r="T265" s="325"/>
      <c r="U265" s="325"/>
      <c r="V265" s="325"/>
      <c r="W265" s="325"/>
      <c r="X265" s="325"/>
      <c r="Y265" s="325"/>
      <c r="Z265" s="325"/>
      <c r="AA265" s="511"/>
      <c r="AB265" s="325"/>
      <c r="AC265" s="325"/>
      <c r="AD265" s="325"/>
      <c r="AE265" s="511"/>
      <c r="AF265" s="325"/>
      <c r="AG265" s="325"/>
      <c r="AH265" s="325"/>
      <c r="AI265" s="511"/>
      <c r="AJ265" s="325"/>
      <c r="AK265" s="511"/>
      <c r="AL265" s="325"/>
      <c r="AM265" s="511"/>
      <c r="AN265" s="325"/>
      <c r="AO265" s="325"/>
      <c r="AP265" s="325"/>
      <c r="AQ265" s="511"/>
    </row>
    <row r="266" spans="1:43" ht="12.75">
      <c r="A266" s="325"/>
      <c r="B266" s="510"/>
      <c r="C266" s="325"/>
      <c r="D266" s="325"/>
      <c r="E266" s="325"/>
      <c r="F266" s="325"/>
      <c r="G266" s="325"/>
      <c r="H266" s="511"/>
      <c r="I266" s="325"/>
      <c r="J266" s="325"/>
      <c r="K266" s="325"/>
      <c r="L266" s="325"/>
      <c r="M266" s="325"/>
      <c r="N266" s="325"/>
      <c r="O266" s="325"/>
      <c r="P266" s="325"/>
      <c r="Q266" s="325"/>
      <c r="R266" s="325"/>
      <c r="S266" s="325"/>
      <c r="T266" s="325"/>
      <c r="U266" s="325"/>
      <c r="V266" s="325"/>
      <c r="W266" s="325"/>
      <c r="X266" s="325"/>
      <c r="Y266" s="325"/>
      <c r="Z266" s="325"/>
      <c r="AA266" s="511"/>
      <c r="AB266" s="325"/>
      <c r="AC266" s="325"/>
      <c r="AD266" s="325"/>
      <c r="AE266" s="511"/>
      <c r="AF266" s="325"/>
      <c r="AG266" s="325"/>
      <c r="AH266" s="325"/>
      <c r="AI266" s="511"/>
      <c r="AJ266" s="325"/>
      <c r="AK266" s="511"/>
      <c r="AL266" s="325"/>
      <c r="AM266" s="511"/>
      <c r="AN266" s="325"/>
      <c r="AO266" s="325"/>
      <c r="AP266" s="325"/>
      <c r="AQ266" s="511"/>
    </row>
    <row r="267" spans="1:43" ht="12.75">
      <c r="A267" s="325"/>
      <c r="B267" s="510"/>
      <c r="C267" s="325"/>
      <c r="D267" s="325"/>
      <c r="E267" s="325"/>
      <c r="F267" s="325"/>
      <c r="G267" s="325"/>
      <c r="H267" s="511"/>
      <c r="I267" s="325"/>
      <c r="J267" s="325"/>
      <c r="K267" s="325"/>
      <c r="L267" s="325"/>
      <c r="M267" s="325"/>
      <c r="N267" s="325"/>
      <c r="O267" s="325"/>
      <c r="P267" s="325"/>
      <c r="Q267" s="325"/>
      <c r="R267" s="325"/>
      <c r="S267" s="325"/>
      <c r="T267" s="325"/>
      <c r="U267" s="325"/>
      <c r="V267" s="325"/>
      <c r="W267" s="325"/>
      <c r="X267" s="325"/>
      <c r="Y267" s="325"/>
      <c r="Z267" s="325"/>
      <c r="AA267" s="511"/>
      <c r="AB267" s="325"/>
      <c r="AC267" s="325"/>
      <c r="AD267" s="325"/>
      <c r="AE267" s="511"/>
      <c r="AF267" s="325"/>
      <c r="AG267" s="325"/>
      <c r="AH267" s="325"/>
      <c r="AI267" s="511"/>
      <c r="AJ267" s="325"/>
      <c r="AK267" s="511"/>
      <c r="AL267" s="325"/>
      <c r="AM267" s="511"/>
      <c r="AN267" s="325"/>
      <c r="AO267" s="325"/>
      <c r="AP267" s="325"/>
      <c r="AQ267" s="511"/>
    </row>
    <row r="268" spans="1:43" ht="12.75">
      <c r="A268" s="325"/>
      <c r="B268" s="510"/>
      <c r="C268" s="325"/>
      <c r="D268" s="325"/>
      <c r="E268" s="325"/>
      <c r="F268" s="325"/>
      <c r="G268" s="325"/>
      <c r="H268" s="511"/>
      <c r="I268" s="325"/>
      <c r="J268" s="325"/>
      <c r="K268" s="325"/>
      <c r="L268" s="325"/>
      <c r="M268" s="325"/>
      <c r="N268" s="325"/>
      <c r="O268" s="325"/>
      <c r="P268" s="325"/>
      <c r="Q268" s="325"/>
      <c r="R268" s="325"/>
      <c r="S268" s="325"/>
      <c r="T268" s="325"/>
      <c r="U268" s="325"/>
      <c r="V268" s="325"/>
      <c r="W268" s="325"/>
      <c r="X268" s="325"/>
      <c r="Y268" s="325"/>
      <c r="Z268" s="325"/>
      <c r="AA268" s="511"/>
      <c r="AB268" s="325"/>
      <c r="AC268" s="325"/>
      <c r="AD268" s="325"/>
      <c r="AE268" s="511"/>
      <c r="AF268" s="325"/>
      <c r="AG268" s="325"/>
      <c r="AH268" s="325"/>
      <c r="AI268" s="511"/>
      <c r="AJ268" s="325"/>
      <c r="AK268" s="511"/>
      <c r="AL268" s="325"/>
      <c r="AM268" s="511"/>
      <c r="AN268" s="325"/>
      <c r="AO268" s="325"/>
      <c r="AP268" s="325"/>
      <c r="AQ268" s="511"/>
    </row>
    <row r="269" spans="1:43" ht="12.75">
      <c r="A269" s="325"/>
      <c r="B269" s="510"/>
      <c r="C269" s="325"/>
      <c r="D269" s="325"/>
      <c r="E269" s="325"/>
      <c r="F269" s="325"/>
      <c r="G269" s="325"/>
      <c r="H269" s="511"/>
      <c r="I269" s="325"/>
      <c r="J269" s="325"/>
      <c r="K269" s="325"/>
      <c r="L269" s="325"/>
      <c r="M269" s="325"/>
      <c r="N269" s="325"/>
      <c r="O269" s="325"/>
      <c r="P269" s="325"/>
      <c r="Q269" s="325"/>
      <c r="R269" s="325"/>
      <c r="S269" s="325"/>
      <c r="T269" s="325"/>
      <c r="U269" s="325"/>
      <c r="V269" s="325"/>
      <c r="W269" s="325"/>
      <c r="X269" s="325"/>
      <c r="Y269" s="325"/>
      <c r="Z269" s="325"/>
      <c r="AA269" s="511"/>
      <c r="AB269" s="325"/>
      <c r="AC269" s="325"/>
      <c r="AD269" s="325"/>
      <c r="AE269" s="511"/>
      <c r="AF269" s="325"/>
      <c r="AG269" s="325"/>
      <c r="AH269" s="325"/>
      <c r="AI269" s="511"/>
      <c r="AJ269" s="325"/>
      <c r="AK269" s="511"/>
      <c r="AL269" s="325"/>
      <c r="AM269" s="511"/>
      <c r="AN269" s="325"/>
      <c r="AO269" s="325"/>
      <c r="AP269" s="325"/>
      <c r="AQ269" s="511"/>
    </row>
    <row r="270" spans="1:43" ht="12.75">
      <c r="A270" s="325"/>
      <c r="B270" s="510"/>
      <c r="C270" s="325"/>
      <c r="D270" s="325"/>
      <c r="E270" s="325"/>
      <c r="F270" s="325"/>
      <c r="G270" s="325"/>
      <c r="H270" s="511"/>
      <c r="I270" s="325"/>
      <c r="J270" s="325"/>
      <c r="K270" s="325"/>
      <c r="L270" s="325"/>
      <c r="M270" s="325"/>
      <c r="N270" s="325"/>
      <c r="O270" s="325"/>
      <c r="P270" s="325"/>
      <c r="Q270" s="325"/>
      <c r="R270" s="325"/>
      <c r="S270" s="325"/>
      <c r="T270" s="325"/>
      <c r="U270" s="325"/>
      <c r="V270" s="325"/>
      <c r="W270" s="325"/>
      <c r="X270" s="325"/>
      <c r="Y270" s="325"/>
      <c r="Z270" s="325"/>
      <c r="AA270" s="511"/>
      <c r="AB270" s="325"/>
      <c r="AC270" s="325"/>
      <c r="AD270" s="325"/>
      <c r="AE270" s="511"/>
      <c r="AF270" s="325"/>
      <c r="AG270" s="325"/>
      <c r="AH270" s="325"/>
      <c r="AI270" s="511"/>
      <c r="AJ270" s="325"/>
      <c r="AK270" s="511"/>
      <c r="AL270" s="325"/>
      <c r="AM270" s="511"/>
      <c r="AN270" s="325"/>
      <c r="AO270" s="325"/>
      <c r="AP270" s="325"/>
      <c r="AQ270" s="511"/>
    </row>
    <row r="271" spans="1:43" ht="12.75">
      <c r="A271" s="325"/>
      <c r="B271" s="510"/>
      <c r="C271" s="325"/>
      <c r="D271" s="325"/>
      <c r="E271" s="325"/>
      <c r="F271" s="325"/>
      <c r="G271" s="325"/>
      <c r="H271" s="511"/>
      <c r="I271" s="325"/>
      <c r="J271" s="325"/>
      <c r="K271" s="325"/>
      <c r="L271" s="325"/>
      <c r="M271" s="325"/>
      <c r="N271" s="325"/>
      <c r="O271" s="325"/>
      <c r="P271" s="325"/>
      <c r="Q271" s="325"/>
      <c r="R271" s="325"/>
      <c r="S271" s="325"/>
      <c r="T271" s="325"/>
      <c r="U271" s="325"/>
      <c r="V271" s="325"/>
      <c r="W271" s="325"/>
      <c r="X271" s="325"/>
      <c r="Y271" s="325"/>
      <c r="Z271" s="325"/>
      <c r="AA271" s="511"/>
      <c r="AB271" s="325"/>
      <c r="AC271" s="325"/>
      <c r="AD271" s="325"/>
      <c r="AE271" s="511"/>
      <c r="AF271" s="325"/>
      <c r="AG271" s="325"/>
      <c r="AH271" s="325"/>
      <c r="AI271" s="511"/>
      <c r="AJ271" s="325"/>
      <c r="AK271" s="511"/>
      <c r="AL271" s="325"/>
      <c r="AM271" s="511"/>
      <c r="AN271" s="325"/>
      <c r="AO271" s="325"/>
      <c r="AP271" s="325"/>
      <c r="AQ271" s="511"/>
    </row>
    <row r="272" spans="1:43" ht="12.75">
      <c r="A272" s="325"/>
      <c r="B272" s="510"/>
      <c r="C272" s="325"/>
      <c r="D272" s="325"/>
      <c r="E272" s="325"/>
      <c r="F272" s="325"/>
      <c r="G272" s="325"/>
      <c r="H272" s="511"/>
      <c r="I272" s="325"/>
      <c r="J272" s="325"/>
      <c r="K272" s="325"/>
      <c r="L272" s="325"/>
      <c r="M272" s="325"/>
      <c r="N272" s="325"/>
      <c r="O272" s="325"/>
      <c r="P272" s="325"/>
      <c r="Q272" s="325"/>
      <c r="R272" s="325"/>
      <c r="S272" s="325"/>
      <c r="T272" s="325"/>
      <c r="U272" s="325"/>
      <c r="V272" s="325"/>
      <c r="W272" s="325"/>
      <c r="X272" s="325"/>
      <c r="Y272" s="325"/>
      <c r="Z272" s="325"/>
      <c r="AA272" s="511"/>
      <c r="AB272" s="325"/>
      <c r="AC272" s="325"/>
      <c r="AD272" s="325"/>
      <c r="AE272" s="511"/>
      <c r="AF272" s="325"/>
      <c r="AG272" s="325"/>
      <c r="AH272" s="325"/>
      <c r="AI272" s="511"/>
      <c r="AJ272" s="325"/>
      <c r="AK272" s="511"/>
      <c r="AL272" s="325"/>
      <c r="AM272" s="511"/>
      <c r="AN272" s="325"/>
      <c r="AO272" s="325"/>
      <c r="AP272" s="325"/>
      <c r="AQ272" s="511"/>
    </row>
    <row r="273" spans="1:43" ht="12.75">
      <c r="A273" s="325"/>
      <c r="B273" s="510"/>
      <c r="C273" s="325"/>
      <c r="D273" s="325"/>
      <c r="E273" s="325"/>
      <c r="F273" s="325"/>
      <c r="G273" s="325"/>
      <c r="H273" s="511"/>
      <c r="I273" s="325"/>
      <c r="J273" s="325"/>
      <c r="K273" s="325"/>
      <c r="L273" s="325"/>
      <c r="M273" s="325"/>
      <c r="N273" s="325"/>
      <c r="O273" s="325"/>
      <c r="P273" s="325"/>
      <c r="Q273" s="325"/>
      <c r="R273" s="325"/>
      <c r="S273" s="325"/>
      <c r="T273" s="325"/>
      <c r="U273" s="325"/>
      <c r="V273" s="325"/>
      <c r="W273" s="325"/>
      <c r="X273" s="325"/>
      <c r="Y273" s="325"/>
      <c r="Z273" s="325"/>
      <c r="AA273" s="511"/>
      <c r="AB273" s="325"/>
      <c r="AC273" s="325"/>
      <c r="AD273" s="325"/>
      <c r="AE273" s="511"/>
      <c r="AF273" s="325"/>
      <c r="AG273" s="325"/>
      <c r="AH273" s="325"/>
      <c r="AI273" s="511"/>
      <c r="AJ273" s="325"/>
      <c r="AK273" s="511"/>
      <c r="AL273" s="325"/>
      <c r="AM273" s="511"/>
      <c r="AN273" s="325"/>
      <c r="AO273" s="325"/>
      <c r="AP273" s="325"/>
      <c r="AQ273" s="511"/>
    </row>
    <row r="274" spans="1:43" ht="12.75">
      <c r="A274" s="325"/>
      <c r="B274" s="510"/>
      <c r="C274" s="325"/>
      <c r="D274" s="325"/>
      <c r="E274" s="325"/>
      <c r="F274" s="325"/>
      <c r="G274" s="325"/>
      <c r="H274" s="511"/>
      <c r="I274" s="325"/>
      <c r="J274" s="325"/>
      <c r="K274" s="325"/>
      <c r="L274" s="325"/>
      <c r="M274" s="325"/>
      <c r="N274" s="325"/>
      <c r="O274" s="325"/>
      <c r="P274" s="325"/>
      <c r="Q274" s="325"/>
      <c r="R274" s="325"/>
      <c r="S274" s="325"/>
      <c r="T274" s="325"/>
      <c r="U274" s="325"/>
      <c r="V274" s="325"/>
      <c r="W274" s="325"/>
      <c r="X274" s="325"/>
      <c r="Y274" s="325"/>
      <c r="Z274" s="325"/>
      <c r="AA274" s="511"/>
      <c r="AB274" s="325"/>
      <c r="AC274" s="325"/>
      <c r="AD274" s="325"/>
      <c r="AE274" s="511"/>
      <c r="AF274" s="325"/>
      <c r="AG274" s="325"/>
      <c r="AH274" s="325"/>
      <c r="AI274" s="511"/>
      <c r="AJ274" s="325"/>
      <c r="AK274" s="511"/>
      <c r="AL274" s="325"/>
      <c r="AM274" s="511"/>
      <c r="AN274" s="325"/>
      <c r="AO274" s="325"/>
      <c r="AP274" s="325"/>
      <c r="AQ274" s="511"/>
    </row>
    <row r="275" spans="1:43" ht="12.75">
      <c r="A275" s="325"/>
      <c r="B275" s="510"/>
      <c r="C275" s="325"/>
      <c r="D275" s="325"/>
      <c r="E275" s="325"/>
      <c r="F275" s="325"/>
      <c r="G275" s="325"/>
      <c r="H275" s="511"/>
      <c r="I275" s="325"/>
      <c r="J275" s="325"/>
      <c r="K275" s="325"/>
      <c r="L275" s="325"/>
      <c r="M275" s="325"/>
      <c r="N275" s="325"/>
      <c r="O275" s="325"/>
      <c r="P275" s="325"/>
      <c r="Q275" s="325"/>
      <c r="R275" s="325"/>
      <c r="S275" s="325"/>
      <c r="T275" s="325"/>
      <c r="U275" s="325"/>
      <c r="V275" s="325"/>
      <c r="W275" s="325"/>
      <c r="X275" s="325"/>
      <c r="Y275" s="325"/>
      <c r="Z275" s="325"/>
      <c r="AA275" s="511"/>
      <c r="AB275" s="325"/>
      <c r="AC275" s="325"/>
      <c r="AD275" s="325"/>
      <c r="AE275" s="511"/>
      <c r="AF275" s="325"/>
      <c r="AG275" s="325"/>
      <c r="AH275" s="325"/>
      <c r="AI275" s="511"/>
      <c r="AJ275" s="325"/>
      <c r="AK275" s="511"/>
      <c r="AL275" s="325"/>
      <c r="AM275" s="511"/>
      <c r="AN275" s="325"/>
      <c r="AO275" s="325"/>
      <c r="AP275" s="325"/>
      <c r="AQ275" s="511"/>
    </row>
    <row r="276" spans="1:43" ht="12.75">
      <c r="A276" s="325"/>
      <c r="B276" s="510"/>
      <c r="C276" s="325"/>
      <c r="D276" s="325"/>
      <c r="E276" s="325"/>
      <c r="F276" s="325"/>
      <c r="G276" s="325"/>
      <c r="H276" s="511"/>
      <c r="I276" s="325"/>
      <c r="J276" s="325"/>
      <c r="K276" s="325"/>
      <c r="L276" s="325"/>
      <c r="M276" s="325"/>
      <c r="N276" s="325"/>
      <c r="O276" s="325"/>
      <c r="P276" s="325"/>
      <c r="Q276" s="325"/>
      <c r="R276" s="325"/>
      <c r="S276" s="325"/>
      <c r="T276" s="325"/>
      <c r="U276" s="325"/>
      <c r="V276" s="325"/>
      <c r="W276" s="325"/>
      <c r="X276" s="325"/>
      <c r="Y276" s="325"/>
      <c r="Z276" s="325"/>
      <c r="AA276" s="511"/>
      <c r="AB276" s="325"/>
      <c r="AC276" s="325"/>
      <c r="AD276" s="325"/>
      <c r="AE276" s="511"/>
      <c r="AF276" s="325"/>
      <c r="AG276" s="325"/>
      <c r="AH276" s="325"/>
      <c r="AI276" s="511"/>
      <c r="AJ276" s="325"/>
      <c r="AK276" s="511"/>
      <c r="AL276" s="325"/>
      <c r="AM276" s="511"/>
      <c r="AN276" s="325"/>
      <c r="AO276" s="325"/>
      <c r="AP276" s="325"/>
      <c r="AQ276" s="511"/>
    </row>
    <row r="277" spans="1:43" ht="12.75">
      <c r="A277" s="325"/>
      <c r="B277" s="510"/>
      <c r="C277" s="325"/>
      <c r="D277" s="325"/>
      <c r="E277" s="325"/>
      <c r="F277" s="325"/>
      <c r="G277" s="325"/>
      <c r="H277" s="511"/>
      <c r="I277" s="325"/>
      <c r="J277" s="325"/>
      <c r="K277" s="325"/>
      <c r="L277" s="325"/>
      <c r="M277" s="325"/>
      <c r="N277" s="325"/>
      <c r="O277" s="325"/>
      <c r="P277" s="325"/>
      <c r="Q277" s="325"/>
      <c r="R277" s="325"/>
      <c r="S277" s="325"/>
      <c r="T277" s="325"/>
      <c r="U277" s="325"/>
      <c r="V277" s="325"/>
      <c r="W277" s="325"/>
      <c r="X277" s="325"/>
      <c r="Y277" s="325"/>
      <c r="Z277" s="325"/>
      <c r="AA277" s="511"/>
      <c r="AB277" s="325"/>
      <c r="AC277" s="325"/>
      <c r="AD277" s="325"/>
      <c r="AE277" s="511"/>
      <c r="AF277" s="325"/>
      <c r="AG277" s="325"/>
      <c r="AH277" s="325"/>
      <c r="AI277" s="511"/>
      <c r="AJ277" s="325"/>
      <c r="AK277" s="511"/>
      <c r="AL277" s="325"/>
      <c r="AM277" s="511"/>
      <c r="AN277" s="325"/>
      <c r="AO277" s="325"/>
      <c r="AP277" s="325"/>
      <c r="AQ277" s="511"/>
    </row>
    <row r="278" spans="1:43" ht="12.75">
      <c r="A278" s="325"/>
      <c r="B278" s="510"/>
      <c r="C278" s="325"/>
      <c r="D278" s="325"/>
      <c r="E278" s="325"/>
      <c r="F278" s="325"/>
      <c r="G278" s="325"/>
      <c r="H278" s="511"/>
      <c r="I278" s="325"/>
      <c r="J278" s="325"/>
      <c r="K278" s="325"/>
      <c r="L278" s="325"/>
      <c r="M278" s="325"/>
      <c r="N278" s="325"/>
      <c r="O278" s="325"/>
      <c r="P278" s="325"/>
      <c r="Q278" s="325"/>
      <c r="R278" s="325"/>
      <c r="S278" s="325"/>
      <c r="T278" s="325"/>
      <c r="U278" s="325"/>
      <c r="V278" s="325"/>
      <c r="W278" s="325"/>
      <c r="X278" s="325"/>
      <c r="Y278" s="325"/>
      <c r="Z278" s="325"/>
      <c r="AA278" s="511"/>
      <c r="AB278" s="325"/>
      <c r="AC278" s="325"/>
      <c r="AD278" s="325"/>
      <c r="AE278" s="511"/>
      <c r="AF278" s="325"/>
      <c r="AG278" s="325"/>
      <c r="AH278" s="325"/>
      <c r="AI278" s="511"/>
      <c r="AJ278" s="325"/>
      <c r="AK278" s="511"/>
      <c r="AL278" s="325"/>
      <c r="AM278" s="511"/>
      <c r="AN278" s="325"/>
      <c r="AO278" s="325"/>
      <c r="AP278" s="325"/>
      <c r="AQ278" s="511"/>
    </row>
    <row r="279" spans="1:43" ht="12.75">
      <c r="A279" s="325"/>
      <c r="B279" s="510"/>
      <c r="C279" s="325"/>
      <c r="D279" s="325"/>
      <c r="E279" s="325"/>
      <c r="F279" s="325"/>
      <c r="G279" s="325"/>
      <c r="H279" s="511"/>
      <c r="I279" s="325"/>
      <c r="J279" s="325"/>
      <c r="K279" s="325"/>
      <c r="L279" s="325"/>
      <c r="M279" s="325"/>
      <c r="N279" s="325"/>
      <c r="O279" s="325"/>
      <c r="P279" s="325"/>
      <c r="Q279" s="325"/>
      <c r="R279" s="325"/>
      <c r="S279" s="325"/>
      <c r="T279" s="325"/>
      <c r="U279" s="325"/>
      <c r="V279" s="325"/>
      <c r="W279" s="325"/>
      <c r="X279" s="325"/>
      <c r="Y279" s="325"/>
      <c r="Z279" s="325"/>
      <c r="AA279" s="511"/>
      <c r="AB279" s="325"/>
      <c r="AC279" s="325"/>
      <c r="AD279" s="325"/>
      <c r="AE279" s="511"/>
      <c r="AF279" s="325"/>
      <c r="AG279" s="325"/>
      <c r="AH279" s="325"/>
      <c r="AI279" s="511"/>
      <c r="AJ279" s="325"/>
      <c r="AK279" s="511"/>
      <c r="AL279" s="325"/>
      <c r="AM279" s="511"/>
      <c r="AN279" s="325"/>
      <c r="AO279" s="325"/>
      <c r="AP279" s="325"/>
      <c r="AQ279" s="511"/>
    </row>
    <row r="280" spans="1:43" ht="12.75">
      <c r="A280" s="325"/>
      <c r="B280" s="510"/>
      <c r="C280" s="325"/>
      <c r="D280" s="325"/>
      <c r="E280" s="325"/>
      <c r="F280" s="325"/>
      <c r="G280" s="325"/>
      <c r="H280" s="511"/>
      <c r="I280" s="325"/>
      <c r="J280" s="325"/>
      <c r="K280" s="325"/>
      <c r="L280" s="325"/>
      <c r="M280" s="325"/>
      <c r="N280" s="325"/>
      <c r="O280" s="325"/>
      <c r="P280" s="325"/>
      <c r="Q280" s="325"/>
      <c r="R280" s="325"/>
      <c r="S280" s="325"/>
      <c r="T280" s="325"/>
      <c r="U280" s="325"/>
      <c r="V280" s="325"/>
      <c r="W280" s="325"/>
      <c r="X280" s="325"/>
      <c r="Y280" s="325"/>
      <c r="Z280" s="325"/>
      <c r="AA280" s="511"/>
      <c r="AB280" s="325"/>
      <c r="AC280" s="325"/>
      <c r="AD280" s="325"/>
      <c r="AE280" s="511"/>
      <c r="AF280" s="325"/>
      <c r="AG280" s="325"/>
      <c r="AH280" s="325"/>
      <c r="AI280" s="511"/>
      <c r="AJ280" s="325"/>
      <c r="AK280" s="511"/>
      <c r="AL280" s="325"/>
      <c r="AM280" s="511"/>
      <c r="AN280" s="325"/>
      <c r="AO280" s="325"/>
      <c r="AP280" s="325"/>
      <c r="AQ280" s="511"/>
    </row>
    <row r="281" spans="1:43" ht="12.75">
      <c r="A281" s="325"/>
      <c r="B281" s="510"/>
      <c r="C281" s="325"/>
      <c r="D281" s="325"/>
      <c r="E281" s="325"/>
      <c r="F281" s="325"/>
      <c r="G281" s="325"/>
      <c r="H281" s="511"/>
      <c r="I281" s="325"/>
      <c r="J281" s="325"/>
      <c r="K281" s="325"/>
      <c r="L281" s="325"/>
      <c r="M281" s="325"/>
      <c r="N281" s="325"/>
      <c r="O281" s="325"/>
      <c r="P281" s="325"/>
      <c r="Q281" s="325"/>
      <c r="R281" s="325"/>
      <c r="S281" s="325"/>
      <c r="T281" s="325"/>
      <c r="U281" s="325"/>
      <c r="V281" s="325"/>
      <c r="W281" s="325"/>
      <c r="X281" s="325"/>
      <c r="Y281" s="325"/>
      <c r="Z281" s="325"/>
      <c r="AA281" s="511"/>
      <c r="AB281" s="325"/>
      <c r="AC281" s="325"/>
      <c r="AD281" s="325"/>
      <c r="AE281" s="511"/>
      <c r="AF281" s="325"/>
      <c r="AG281" s="325"/>
      <c r="AH281" s="325"/>
      <c r="AI281" s="511"/>
      <c r="AJ281" s="325"/>
      <c r="AK281" s="511"/>
      <c r="AL281" s="325"/>
      <c r="AM281" s="511"/>
      <c r="AN281" s="325"/>
      <c r="AO281" s="325"/>
      <c r="AP281" s="325"/>
      <c r="AQ281" s="511"/>
    </row>
    <row r="282" spans="1:43" ht="12.75">
      <c r="A282" s="325"/>
      <c r="B282" s="510"/>
      <c r="C282" s="325"/>
      <c r="D282" s="325"/>
      <c r="E282" s="325"/>
      <c r="F282" s="325"/>
      <c r="G282" s="325"/>
      <c r="H282" s="511"/>
      <c r="I282" s="325"/>
      <c r="J282" s="325"/>
      <c r="K282" s="325"/>
      <c r="L282" s="325"/>
      <c r="M282" s="325"/>
      <c r="N282" s="325"/>
      <c r="O282" s="325"/>
      <c r="P282" s="325"/>
      <c r="Q282" s="325"/>
      <c r="R282" s="325"/>
      <c r="S282" s="325"/>
      <c r="T282" s="325"/>
      <c r="U282" s="325"/>
      <c r="V282" s="325"/>
      <c r="W282" s="325"/>
      <c r="X282" s="325"/>
      <c r="Y282" s="325"/>
      <c r="Z282" s="325"/>
      <c r="AA282" s="511"/>
      <c r="AB282" s="325"/>
      <c r="AC282" s="325"/>
      <c r="AD282" s="325"/>
      <c r="AE282" s="511"/>
      <c r="AF282" s="325"/>
      <c r="AG282" s="325"/>
      <c r="AH282" s="325"/>
      <c r="AI282" s="511"/>
      <c r="AJ282" s="325"/>
      <c r="AK282" s="511"/>
      <c r="AL282" s="325"/>
      <c r="AM282" s="511"/>
      <c r="AN282" s="325"/>
      <c r="AO282" s="325"/>
      <c r="AP282" s="325"/>
      <c r="AQ282" s="511"/>
    </row>
    <row r="283" spans="1:43" ht="12.75">
      <c r="A283" s="325"/>
      <c r="B283" s="510"/>
      <c r="C283" s="325"/>
      <c r="D283" s="325"/>
      <c r="E283" s="325"/>
      <c r="F283" s="325"/>
      <c r="G283" s="325"/>
      <c r="H283" s="511"/>
      <c r="I283" s="325"/>
      <c r="J283" s="325"/>
      <c r="K283" s="325"/>
      <c r="L283" s="325"/>
      <c r="M283" s="325"/>
      <c r="N283" s="325"/>
      <c r="O283" s="325"/>
      <c r="P283" s="325"/>
      <c r="Q283" s="325"/>
      <c r="R283" s="325"/>
      <c r="S283" s="325"/>
      <c r="T283" s="325"/>
      <c r="U283" s="325"/>
      <c r="V283" s="325"/>
      <c r="W283" s="325"/>
      <c r="X283" s="325"/>
      <c r="Y283" s="325"/>
      <c r="Z283" s="325"/>
      <c r="AA283" s="511"/>
      <c r="AB283" s="325"/>
      <c r="AC283" s="325"/>
      <c r="AD283" s="325"/>
      <c r="AE283" s="511"/>
      <c r="AF283" s="325"/>
      <c r="AG283" s="325"/>
      <c r="AH283" s="325"/>
      <c r="AI283" s="511"/>
      <c r="AJ283" s="325"/>
      <c r="AK283" s="511"/>
      <c r="AL283" s="325"/>
      <c r="AM283" s="511"/>
      <c r="AN283" s="325"/>
      <c r="AO283" s="325"/>
      <c r="AP283" s="325"/>
      <c r="AQ283" s="511"/>
    </row>
    <row r="284" spans="1:43" ht="12.75">
      <c r="A284" s="325"/>
      <c r="B284" s="510"/>
      <c r="C284" s="325"/>
      <c r="D284" s="325"/>
      <c r="E284" s="325"/>
      <c r="F284" s="325"/>
      <c r="G284" s="325"/>
      <c r="H284" s="511"/>
      <c r="I284" s="325"/>
      <c r="J284" s="325"/>
      <c r="K284" s="325"/>
      <c r="L284" s="325"/>
      <c r="M284" s="325"/>
      <c r="N284" s="325"/>
      <c r="O284" s="325"/>
      <c r="P284" s="325"/>
      <c r="Q284" s="325"/>
      <c r="R284" s="325"/>
      <c r="S284" s="325"/>
      <c r="T284" s="325"/>
      <c r="U284" s="325"/>
      <c r="V284" s="325"/>
      <c r="W284" s="325"/>
      <c r="X284" s="325"/>
      <c r="Y284" s="325"/>
      <c r="Z284" s="325"/>
      <c r="AA284" s="511"/>
      <c r="AB284" s="325"/>
      <c r="AC284" s="325"/>
      <c r="AD284" s="325"/>
      <c r="AE284" s="511"/>
      <c r="AF284" s="325"/>
      <c r="AG284" s="325"/>
      <c r="AH284" s="325"/>
      <c r="AI284" s="511"/>
      <c r="AJ284" s="325"/>
      <c r="AK284" s="511"/>
      <c r="AL284" s="325"/>
      <c r="AM284" s="511"/>
      <c r="AN284" s="325"/>
      <c r="AO284" s="325"/>
      <c r="AP284" s="325"/>
      <c r="AQ284" s="511"/>
    </row>
    <row r="285" spans="1:43" ht="12.75">
      <c r="A285" s="325"/>
      <c r="B285" s="510"/>
      <c r="C285" s="325"/>
      <c r="D285" s="325"/>
      <c r="E285" s="325"/>
      <c r="F285" s="325"/>
      <c r="G285" s="325"/>
      <c r="H285" s="511"/>
      <c r="I285" s="325"/>
      <c r="J285" s="325"/>
      <c r="K285" s="325"/>
      <c r="L285" s="325"/>
      <c r="M285" s="325"/>
      <c r="N285" s="325"/>
      <c r="O285" s="325"/>
      <c r="P285" s="325"/>
      <c r="Q285" s="325"/>
      <c r="R285" s="325"/>
      <c r="S285" s="325"/>
      <c r="T285" s="325"/>
      <c r="U285" s="325"/>
      <c r="V285" s="325"/>
      <c r="W285" s="325"/>
      <c r="X285" s="325"/>
      <c r="Y285" s="325"/>
      <c r="Z285" s="325"/>
      <c r="AA285" s="511"/>
      <c r="AB285" s="325"/>
      <c r="AC285" s="325"/>
      <c r="AD285" s="325"/>
      <c r="AE285" s="511"/>
      <c r="AF285" s="325"/>
      <c r="AG285" s="325"/>
      <c r="AH285" s="325"/>
      <c r="AI285" s="511"/>
      <c r="AJ285" s="325"/>
      <c r="AK285" s="511"/>
      <c r="AL285" s="325"/>
      <c r="AM285" s="511"/>
      <c r="AN285" s="325"/>
      <c r="AO285" s="325"/>
      <c r="AP285" s="325"/>
      <c r="AQ285" s="511"/>
    </row>
    <row r="286" spans="1:43" ht="12.75">
      <c r="A286" s="325"/>
      <c r="B286" s="510"/>
      <c r="C286" s="325"/>
      <c r="D286" s="325"/>
      <c r="E286" s="325"/>
      <c r="F286" s="325"/>
      <c r="G286" s="325"/>
      <c r="H286" s="511"/>
      <c r="I286" s="325"/>
      <c r="J286" s="325"/>
      <c r="K286" s="325"/>
      <c r="L286" s="325"/>
      <c r="M286" s="325"/>
      <c r="N286" s="325"/>
      <c r="O286" s="325"/>
      <c r="P286" s="325"/>
      <c r="Q286" s="325"/>
      <c r="R286" s="325"/>
      <c r="S286" s="325"/>
      <c r="T286" s="325"/>
      <c r="U286" s="325"/>
      <c r="V286" s="325"/>
      <c r="W286" s="325"/>
      <c r="X286" s="325"/>
      <c r="Y286" s="325"/>
      <c r="Z286" s="325"/>
      <c r="AA286" s="511"/>
      <c r="AB286" s="325"/>
      <c r="AC286" s="325"/>
      <c r="AD286" s="325"/>
      <c r="AE286" s="511"/>
      <c r="AF286" s="325"/>
      <c r="AG286" s="325"/>
      <c r="AH286" s="325"/>
      <c r="AI286" s="511"/>
      <c r="AJ286" s="325"/>
      <c r="AK286" s="511"/>
      <c r="AL286" s="325"/>
      <c r="AM286" s="511"/>
      <c r="AN286" s="325"/>
      <c r="AO286" s="325"/>
      <c r="AP286" s="325"/>
      <c r="AQ286" s="511"/>
    </row>
    <row r="287" spans="1:43" ht="12.75">
      <c r="A287" s="325"/>
      <c r="B287" s="510"/>
      <c r="C287" s="325"/>
      <c r="D287" s="325"/>
      <c r="E287" s="325"/>
      <c r="F287" s="325"/>
      <c r="G287" s="325"/>
      <c r="H287" s="511"/>
      <c r="I287" s="325"/>
      <c r="J287" s="325"/>
      <c r="K287" s="325"/>
      <c r="L287" s="325"/>
      <c r="M287" s="325"/>
      <c r="N287" s="325"/>
      <c r="O287" s="325"/>
      <c r="P287" s="325"/>
      <c r="Q287" s="325"/>
      <c r="R287" s="325"/>
      <c r="S287" s="325"/>
      <c r="T287" s="325"/>
      <c r="U287" s="325"/>
      <c r="V287" s="325"/>
      <c r="W287" s="325"/>
      <c r="X287" s="325"/>
      <c r="Y287" s="325"/>
      <c r="Z287" s="325"/>
      <c r="AA287" s="511"/>
      <c r="AB287" s="325"/>
      <c r="AC287" s="325"/>
      <c r="AD287" s="325"/>
      <c r="AE287" s="511"/>
      <c r="AF287" s="325"/>
      <c r="AG287" s="325"/>
      <c r="AH287" s="325"/>
      <c r="AI287" s="511"/>
      <c r="AJ287" s="325"/>
      <c r="AK287" s="511"/>
      <c r="AL287" s="325"/>
      <c r="AM287" s="511"/>
      <c r="AN287" s="325"/>
      <c r="AO287" s="325"/>
      <c r="AP287" s="325"/>
      <c r="AQ287" s="511"/>
    </row>
    <row r="288" spans="1:43" ht="12.75">
      <c r="A288" s="325"/>
      <c r="B288" s="510"/>
      <c r="C288" s="325"/>
      <c r="D288" s="325"/>
      <c r="E288" s="325"/>
      <c r="F288" s="325"/>
      <c r="G288" s="325"/>
      <c r="H288" s="511"/>
      <c r="I288" s="325"/>
      <c r="J288" s="325"/>
      <c r="K288" s="325"/>
      <c r="L288" s="325"/>
      <c r="M288" s="325"/>
      <c r="N288" s="325"/>
      <c r="O288" s="325"/>
      <c r="P288" s="325"/>
      <c r="Q288" s="325"/>
      <c r="R288" s="325"/>
      <c r="S288" s="325"/>
      <c r="T288" s="325"/>
      <c r="U288" s="325"/>
      <c r="V288" s="325"/>
      <c r="W288" s="325"/>
      <c r="X288" s="325"/>
      <c r="Y288" s="325"/>
      <c r="Z288" s="325"/>
      <c r="AA288" s="511"/>
      <c r="AB288" s="325"/>
      <c r="AC288" s="325"/>
      <c r="AD288" s="325"/>
      <c r="AE288" s="511"/>
      <c r="AF288" s="325"/>
      <c r="AG288" s="325"/>
      <c r="AH288" s="325"/>
      <c r="AI288" s="511"/>
      <c r="AJ288" s="325"/>
      <c r="AK288" s="511"/>
      <c r="AL288" s="325"/>
      <c r="AM288" s="511"/>
      <c r="AN288" s="325"/>
      <c r="AO288" s="325"/>
      <c r="AP288" s="325"/>
      <c r="AQ288" s="511"/>
    </row>
    <row r="289" spans="1:43" ht="12.75">
      <c r="A289" s="325"/>
      <c r="B289" s="510"/>
      <c r="C289" s="325"/>
      <c r="D289" s="325"/>
      <c r="E289" s="325"/>
      <c r="F289" s="325"/>
      <c r="G289" s="325"/>
      <c r="H289" s="511"/>
      <c r="I289" s="325"/>
      <c r="J289" s="325"/>
      <c r="K289" s="325"/>
      <c r="L289" s="325"/>
      <c r="M289" s="325"/>
      <c r="N289" s="325"/>
      <c r="O289" s="325"/>
      <c r="P289" s="325"/>
      <c r="Q289" s="325"/>
      <c r="R289" s="325"/>
      <c r="S289" s="325"/>
      <c r="T289" s="325"/>
      <c r="U289" s="325"/>
      <c r="V289" s="325"/>
      <c r="W289" s="325"/>
      <c r="X289" s="325"/>
      <c r="Y289" s="325"/>
      <c r="Z289" s="325"/>
      <c r="AA289" s="511"/>
      <c r="AB289" s="325"/>
      <c r="AC289" s="325"/>
      <c r="AD289" s="325"/>
      <c r="AE289" s="511"/>
      <c r="AF289" s="325"/>
      <c r="AG289" s="325"/>
      <c r="AH289" s="325"/>
      <c r="AI289" s="511"/>
      <c r="AJ289" s="325"/>
      <c r="AK289" s="511"/>
      <c r="AL289" s="325"/>
      <c r="AM289" s="511"/>
      <c r="AN289" s="325"/>
      <c r="AO289" s="325"/>
      <c r="AP289" s="325"/>
      <c r="AQ289" s="511"/>
    </row>
    <row r="290" spans="1:43" ht="12.75">
      <c r="A290" s="325"/>
      <c r="B290" s="510"/>
      <c r="C290" s="325"/>
      <c r="D290" s="325"/>
      <c r="E290" s="325"/>
      <c r="F290" s="325"/>
      <c r="G290" s="325"/>
      <c r="H290" s="511"/>
      <c r="I290" s="325"/>
      <c r="J290" s="325"/>
      <c r="K290" s="325"/>
      <c r="L290" s="325"/>
      <c r="M290" s="325"/>
      <c r="N290" s="325"/>
      <c r="O290" s="325"/>
      <c r="P290" s="325"/>
      <c r="Q290" s="325"/>
      <c r="R290" s="325"/>
      <c r="S290" s="325"/>
      <c r="T290" s="325"/>
      <c r="U290" s="325"/>
      <c r="V290" s="325"/>
      <c r="W290" s="325"/>
      <c r="X290" s="325"/>
      <c r="Y290" s="325"/>
      <c r="Z290" s="325"/>
      <c r="AA290" s="511"/>
      <c r="AB290" s="325"/>
      <c r="AC290" s="325"/>
      <c r="AD290" s="325"/>
      <c r="AE290" s="511"/>
      <c r="AF290" s="325"/>
      <c r="AG290" s="325"/>
      <c r="AH290" s="325"/>
      <c r="AI290" s="511"/>
      <c r="AJ290" s="325"/>
      <c r="AK290" s="511"/>
      <c r="AL290" s="325"/>
      <c r="AM290" s="511"/>
      <c r="AN290" s="325"/>
      <c r="AO290" s="325"/>
      <c r="AP290" s="325"/>
      <c r="AQ290" s="511"/>
    </row>
    <row r="291" spans="1:43" ht="12.75">
      <c r="A291" s="325"/>
      <c r="B291" s="510"/>
      <c r="C291" s="325"/>
      <c r="D291" s="325"/>
      <c r="E291" s="325"/>
      <c r="F291" s="325"/>
      <c r="G291" s="325"/>
      <c r="H291" s="511"/>
      <c r="I291" s="325"/>
      <c r="J291" s="325"/>
      <c r="K291" s="325"/>
      <c r="L291" s="325"/>
      <c r="M291" s="325"/>
      <c r="N291" s="325"/>
      <c r="O291" s="325"/>
      <c r="P291" s="325"/>
      <c r="Q291" s="325"/>
      <c r="R291" s="325"/>
      <c r="S291" s="325"/>
      <c r="T291" s="325"/>
      <c r="U291" s="325"/>
      <c r="V291" s="325"/>
      <c r="W291" s="325"/>
      <c r="X291" s="325"/>
      <c r="Y291" s="325"/>
      <c r="Z291" s="325"/>
      <c r="AA291" s="511"/>
      <c r="AB291" s="325"/>
      <c r="AC291" s="325"/>
      <c r="AD291" s="325"/>
      <c r="AE291" s="511"/>
      <c r="AF291" s="325"/>
      <c r="AG291" s="325"/>
      <c r="AH291" s="325"/>
      <c r="AI291" s="511"/>
      <c r="AJ291" s="325"/>
      <c r="AK291" s="511"/>
      <c r="AL291" s="325"/>
      <c r="AM291" s="511"/>
      <c r="AN291" s="325"/>
      <c r="AO291" s="325"/>
      <c r="AP291" s="325"/>
      <c r="AQ291" s="511"/>
    </row>
    <row r="292" spans="1:43" ht="12.75">
      <c r="A292" s="325"/>
      <c r="B292" s="510"/>
      <c r="C292" s="325"/>
      <c r="D292" s="325"/>
      <c r="E292" s="325"/>
      <c r="F292" s="325"/>
      <c r="G292" s="325"/>
      <c r="H292" s="511"/>
      <c r="I292" s="325"/>
      <c r="J292" s="325"/>
      <c r="K292" s="325"/>
      <c r="L292" s="325"/>
      <c r="M292" s="325"/>
      <c r="N292" s="325"/>
      <c r="O292" s="325"/>
      <c r="P292" s="325"/>
      <c r="Q292" s="325"/>
      <c r="R292" s="325"/>
      <c r="S292" s="325"/>
      <c r="T292" s="325"/>
      <c r="U292" s="325"/>
      <c r="V292" s="325"/>
      <c r="W292" s="325"/>
      <c r="X292" s="325"/>
      <c r="Y292" s="325"/>
      <c r="Z292" s="325"/>
      <c r="AA292" s="511"/>
      <c r="AB292" s="325"/>
      <c r="AC292" s="325"/>
      <c r="AD292" s="325"/>
      <c r="AE292" s="511"/>
      <c r="AF292" s="325"/>
      <c r="AG292" s="325"/>
      <c r="AH292" s="325"/>
      <c r="AI292" s="511"/>
      <c r="AJ292" s="325"/>
      <c r="AK292" s="511"/>
      <c r="AL292" s="325"/>
      <c r="AM292" s="511"/>
      <c r="AN292" s="325"/>
      <c r="AO292" s="325"/>
      <c r="AP292" s="325"/>
      <c r="AQ292" s="511"/>
    </row>
    <row r="293" spans="1:43" ht="12.75">
      <c r="A293" s="325"/>
      <c r="B293" s="510"/>
      <c r="C293" s="325"/>
      <c r="D293" s="325"/>
      <c r="E293" s="325"/>
      <c r="F293" s="325"/>
      <c r="G293" s="325"/>
      <c r="H293" s="511"/>
      <c r="I293" s="325"/>
      <c r="J293" s="325"/>
      <c r="K293" s="325"/>
      <c r="L293" s="325"/>
      <c r="M293" s="325"/>
      <c r="N293" s="325"/>
      <c r="O293" s="325"/>
      <c r="P293" s="325"/>
      <c r="Q293" s="325"/>
      <c r="R293" s="325"/>
      <c r="S293" s="325"/>
      <c r="T293" s="325"/>
      <c r="U293" s="325"/>
      <c r="V293" s="325"/>
      <c r="W293" s="325"/>
      <c r="X293" s="325"/>
      <c r="Y293" s="325"/>
      <c r="Z293" s="325"/>
      <c r="AA293" s="511"/>
      <c r="AB293" s="325"/>
      <c r="AC293" s="325"/>
      <c r="AD293" s="325"/>
      <c r="AE293" s="511"/>
      <c r="AF293" s="325"/>
      <c r="AG293" s="325"/>
      <c r="AH293" s="325"/>
      <c r="AI293" s="511"/>
      <c r="AJ293" s="325"/>
      <c r="AK293" s="511"/>
      <c r="AL293" s="325"/>
      <c r="AM293" s="511"/>
      <c r="AN293" s="325"/>
      <c r="AO293" s="325"/>
      <c r="AP293" s="325"/>
      <c r="AQ293" s="511"/>
    </row>
    <row r="294" spans="1:43" ht="12.75">
      <c r="A294" s="325"/>
      <c r="B294" s="510"/>
      <c r="C294" s="325"/>
      <c r="D294" s="325"/>
      <c r="E294" s="325"/>
      <c r="F294" s="325"/>
      <c r="G294" s="325"/>
      <c r="H294" s="511"/>
      <c r="I294" s="325"/>
      <c r="J294" s="325"/>
      <c r="K294" s="325"/>
      <c r="L294" s="325"/>
      <c r="M294" s="325"/>
      <c r="N294" s="325"/>
      <c r="O294" s="325"/>
      <c r="P294" s="325"/>
      <c r="Q294" s="325"/>
      <c r="R294" s="325"/>
      <c r="S294" s="325"/>
      <c r="T294" s="325"/>
      <c r="U294" s="325"/>
      <c r="V294" s="325"/>
      <c r="W294" s="325"/>
      <c r="X294" s="325"/>
      <c r="Y294" s="325"/>
      <c r="Z294" s="325"/>
      <c r="AA294" s="511"/>
      <c r="AB294" s="325"/>
      <c r="AC294" s="325"/>
      <c r="AD294" s="325"/>
      <c r="AE294" s="511"/>
      <c r="AF294" s="325"/>
      <c r="AG294" s="325"/>
      <c r="AH294" s="325"/>
      <c r="AI294" s="511"/>
      <c r="AJ294" s="325"/>
      <c r="AK294" s="511"/>
      <c r="AL294" s="325"/>
      <c r="AM294" s="511"/>
      <c r="AN294" s="325"/>
      <c r="AO294" s="325"/>
      <c r="AP294" s="325"/>
      <c r="AQ294" s="511"/>
    </row>
    <row r="295" spans="1:43" ht="12.75">
      <c r="A295" s="325"/>
      <c r="B295" s="510"/>
      <c r="C295" s="325"/>
      <c r="D295" s="325"/>
      <c r="E295" s="325"/>
      <c r="F295" s="325"/>
      <c r="G295" s="325"/>
      <c r="H295" s="511"/>
      <c r="I295" s="325"/>
      <c r="J295" s="325"/>
      <c r="K295" s="325"/>
      <c r="L295" s="325"/>
      <c r="M295" s="325"/>
      <c r="N295" s="325"/>
      <c r="O295" s="325"/>
      <c r="P295" s="325"/>
      <c r="Q295" s="325"/>
      <c r="R295" s="325"/>
      <c r="S295" s="325"/>
      <c r="T295" s="325"/>
      <c r="U295" s="325"/>
      <c r="V295" s="325"/>
      <c r="W295" s="325"/>
      <c r="X295" s="325"/>
      <c r="Y295" s="325"/>
      <c r="Z295" s="325"/>
      <c r="AA295" s="511"/>
      <c r="AB295" s="325"/>
      <c r="AC295" s="325"/>
      <c r="AD295" s="325"/>
      <c r="AE295" s="511"/>
      <c r="AF295" s="325"/>
      <c r="AG295" s="325"/>
      <c r="AH295" s="325"/>
      <c r="AI295" s="511"/>
      <c r="AJ295" s="325"/>
      <c r="AK295" s="511"/>
      <c r="AL295" s="325"/>
      <c r="AM295" s="511"/>
      <c r="AN295" s="325"/>
      <c r="AO295" s="325"/>
      <c r="AP295" s="325"/>
      <c r="AQ295" s="511"/>
    </row>
    <row r="296" spans="1:43" ht="12.75">
      <c r="A296" s="325"/>
      <c r="B296" s="510"/>
      <c r="C296" s="325"/>
      <c r="D296" s="325"/>
      <c r="E296" s="325"/>
      <c r="F296" s="325"/>
      <c r="G296" s="325"/>
      <c r="H296" s="511"/>
      <c r="I296" s="325"/>
      <c r="J296" s="325"/>
      <c r="K296" s="325"/>
      <c r="L296" s="325"/>
      <c r="M296" s="325"/>
      <c r="N296" s="325"/>
      <c r="O296" s="325"/>
      <c r="P296" s="325"/>
      <c r="Q296" s="325"/>
      <c r="R296" s="325"/>
      <c r="S296" s="325"/>
      <c r="T296" s="325"/>
      <c r="U296" s="325"/>
      <c r="V296" s="325"/>
      <c r="W296" s="325"/>
      <c r="X296" s="325"/>
      <c r="Y296" s="325"/>
      <c r="Z296" s="325"/>
      <c r="AA296" s="511"/>
      <c r="AB296" s="325"/>
      <c r="AC296" s="325"/>
      <c r="AD296" s="325"/>
      <c r="AE296" s="511"/>
      <c r="AF296" s="325"/>
      <c r="AG296" s="325"/>
      <c r="AH296" s="325"/>
      <c r="AI296" s="511"/>
      <c r="AJ296" s="325"/>
      <c r="AK296" s="511"/>
      <c r="AL296" s="325"/>
      <c r="AM296" s="511"/>
      <c r="AN296" s="325"/>
      <c r="AO296" s="325"/>
      <c r="AP296" s="325"/>
      <c r="AQ296" s="511"/>
    </row>
    <row r="297" spans="1:43" ht="12.75">
      <c r="A297" s="325"/>
      <c r="B297" s="510"/>
      <c r="C297" s="325"/>
      <c r="D297" s="325"/>
      <c r="E297" s="325"/>
      <c r="F297" s="325"/>
      <c r="G297" s="325"/>
      <c r="H297" s="511"/>
      <c r="I297" s="325"/>
      <c r="J297" s="325"/>
      <c r="K297" s="325"/>
      <c r="L297" s="325"/>
      <c r="M297" s="325"/>
      <c r="N297" s="325"/>
      <c r="O297" s="325"/>
      <c r="P297" s="325"/>
      <c r="Q297" s="325"/>
      <c r="R297" s="325"/>
      <c r="S297" s="325"/>
      <c r="T297" s="325"/>
      <c r="U297" s="325"/>
      <c r="V297" s="325"/>
      <c r="W297" s="325"/>
      <c r="X297" s="325"/>
      <c r="Y297" s="325"/>
      <c r="Z297" s="325"/>
      <c r="AA297" s="511"/>
      <c r="AB297" s="325"/>
      <c r="AC297" s="325"/>
      <c r="AD297" s="325"/>
      <c r="AE297" s="511"/>
      <c r="AF297" s="325"/>
      <c r="AG297" s="325"/>
      <c r="AH297" s="325"/>
      <c r="AI297" s="511"/>
      <c r="AJ297" s="325"/>
      <c r="AK297" s="511"/>
      <c r="AL297" s="325"/>
      <c r="AM297" s="511"/>
      <c r="AN297" s="325"/>
      <c r="AO297" s="325"/>
      <c r="AP297" s="325"/>
      <c r="AQ297" s="511"/>
    </row>
    <row r="298" spans="1:43" ht="12.75">
      <c r="A298" s="325"/>
      <c r="B298" s="510"/>
      <c r="C298" s="325"/>
      <c r="D298" s="325"/>
      <c r="E298" s="325"/>
      <c r="F298" s="325"/>
      <c r="G298" s="325"/>
      <c r="H298" s="511"/>
      <c r="I298" s="325"/>
      <c r="J298" s="325"/>
      <c r="K298" s="325"/>
      <c r="L298" s="325"/>
      <c r="M298" s="325"/>
      <c r="N298" s="325"/>
      <c r="O298" s="325"/>
      <c r="P298" s="325"/>
      <c r="Q298" s="325"/>
      <c r="R298" s="325"/>
      <c r="S298" s="325"/>
      <c r="T298" s="325"/>
      <c r="U298" s="325"/>
      <c r="V298" s="325"/>
      <c r="W298" s="325"/>
      <c r="X298" s="325"/>
      <c r="Y298" s="325"/>
      <c r="Z298" s="325"/>
      <c r="AA298" s="511"/>
      <c r="AB298" s="325"/>
      <c r="AC298" s="325"/>
      <c r="AD298" s="325"/>
      <c r="AE298" s="511"/>
      <c r="AF298" s="325"/>
      <c r="AG298" s="325"/>
      <c r="AH298" s="325"/>
      <c r="AI298" s="511"/>
      <c r="AJ298" s="325"/>
      <c r="AK298" s="511"/>
      <c r="AL298" s="325"/>
      <c r="AM298" s="511"/>
      <c r="AN298" s="325"/>
      <c r="AO298" s="325"/>
      <c r="AP298" s="325"/>
      <c r="AQ298" s="511"/>
    </row>
    <row r="299" spans="1:43" ht="12.75">
      <c r="A299" s="325"/>
      <c r="B299" s="510"/>
      <c r="C299" s="325"/>
      <c r="D299" s="325"/>
      <c r="E299" s="325"/>
      <c r="F299" s="325"/>
      <c r="G299" s="325"/>
      <c r="H299" s="511"/>
      <c r="I299" s="325"/>
      <c r="J299" s="325"/>
      <c r="K299" s="325"/>
      <c r="L299" s="325"/>
      <c r="M299" s="325"/>
      <c r="N299" s="325"/>
      <c r="O299" s="325"/>
      <c r="P299" s="325"/>
      <c r="Q299" s="325"/>
      <c r="R299" s="325"/>
      <c r="S299" s="325"/>
      <c r="T299" s="325"/>
      <c r="U299" s="325"/>
      <c r="V299" s="325"/>
      <c r="W299" s="325"/>
      <c r="X299" s="325"/>
      <c r="Y299" s="325"/>
      <c r="Z299" s="325"/>
      <c r="AA299" s="511"/>
      <c r="AB299" s="325"/>
      <c r="AC299" s="325"/>
      <c r="AD299" s="325"/>
      <c r="AE299" s="511"/>
      <c r="AF299" s="325"/>
      <c r="AG299" s="325"/>
      <c r="AH299" s="325"/>
      <c r="AI299" s="511"/>
      <c r="AJ299" s="325"/>
      <c r="AK299" s="511"/>
      <c r="AL299" s="325"/>
      <c r="AM299" s="511"/>
      <c r="AN299" s="325"/>
      <c r="AO299" s="325"/>
      <c r="AP299" s="325"/>
      <c r="AQ299" s="511"/>
    </row>
    <row r="300" spans="1:43" ht="12.75">
      <c r="A300" s="325"/>
      <c r="B300" s="510"/>
      <c r="C300" s="325"/>
      <c r="D300" s="325"/>
      <c r="E300" s="325"/>
      <c r="F300" s="325"/>
      <c r="G300" s="325"/>
      <c r="H300" s="511"/>
      <c r="I300" s="325"/>
      <c r="J300" s="325"/>
      <c r="K300" s="325"/>
      <c r="L300" s="325"/>
      <c r="M300" s="325"/>
      <c r="N300" s="325"/>
      <c r="O300" s="325"/>
      <c r="P300" s="325"/>
      <c r="Q300" s="325"/>
      <c r="R300" s="325"/>
      <c r="S300" s="325"/>
      <c r="T300" s="325"/>
      <c r="U300" s="325"/>
      <c r="V300" s="325"/>
      <c r="W300" s="325"/>
      <c r="X300" s="325"/>
      <c r="Y300" s="325"/>
      <c r="Z300" s="325"/>
      <c r="AA300" s="511"/>
      <c r="AB300" s="325"/>
      <c r="AC300" s="325"/>
      <c r="AD300" s="325"/>
      <c r="AE300" s="511"/>
      <c r="AF300" s="325"/>
      <c r="AG300" s="325"/>
      <c r="AH300" s="325"/>
      <c r="AI300" s="511"/>
      <c r="AJ300" s="325"/>
      <c r="AK300" s="511"/>
      <c r="AL300" s="325"/>
      <c r="AM300" s="511"/>
      <c r="AN300" s="325"/>
      <c r="AO300" s="325"/>
      <c r="AP300" s="325"/>
      <c r="AQ300" s="511"/>
    </row>
    <row r="301" spans="1:43" ht="12.75">
      <c r="A301" s="325"/>
      <c r="B301" s="510"/>
      <c r="C301" s="325"/>
      <c r="D301" s="325"/>
      <c r="E301" s="325"/>
      <c r="F301" s="325"/>
      <c r="G301" s="325"/>
      <c r="H301" s="511"/>
      <c r="I301" s="325"/>
      <c r="J301" s="325"/>
      <c r="K301" s="325"/>
      <c r="L301" s="325"/>
      <c r="M301" s="325"/>
      <c r="N301" s="325"/>
      <c r="O301" s="325"/>
      <c r="P301" s="325"/>
      <c r="Q301" s="325"/>
      <c r="R301" s="325"/>
      <c r="S301" s="325"/>
      <c r="T301" s="325"/>
      <c r="U301" s="325"/>
      <c r="V301" s="325"/>
      <c r="W301" s="325"/>
      <c r="X301" s="325"/>
      <c r="Y301" s="325"/>
      <c r="Z301" s="325"/>
      <c r="AA301" s="511"/>
      <c r="AB301" s="325"/>
      <c r="AC301" s="325"/>
      <c r="AD301" s="325"/>
      <c r="AE301" s="511"/>
      <c r="AF301" s="325"/>
      <c r="AG301" s="325"/>
      <c r="AH301" s="325"/>
      <c r="AI301" s="511"/>
      <c r="AJ301" s="325"/>
      <c r="AK301" s="511"/>
      <c r="AL301" s="325"/>
      <c r="AM301" s="511"/>
      <c r="AN301" s="325"/>
      <c r="AO301" s="325"/>
      <c r="AP301" s="325"/>
      <c r="AQ301" s="511"/>
    </row>
    <row r="302" spans="1:43" ht="12.75">
      <c r="A302" s="325"/>
      <c r="B302" s="510"/>
      <c r="C302" s="325"/>
      <c r="D302" s="325"/>
      <c r="E302" s="325"/>
      <c r="F302" s="325"/>
      <c r="G302" s="325"/>
      <c r="H302" s="511"/>
      <c r="I302" s="325"/>
      <c r="J302" s="325"/>
      <c r="K302" s="325"/>
      <c r="L302" s="325"/>
      <c r="M302" s="325"/>
      <c r="N302" s="325"/>
      <c r="O302" s="325"/>
      <c r="P302" s="325"/>
      <c r="Q302" s="325"/>
      <c r="R302" s="325"/>
      <c r="S302" s="325"/>
      <c r="T302" s="325"/>
      <c r="U302" s="325"/>
      <c r="V302" s="325"/>
      <c r="W302" s="325"/>
      <c r="X302" s="325"/>
      <c r="Y302" s="325"/>
      <c r="Z302" s="325"/>
      <c r="AA302" s="511"/>
      <c r="AB302" s="325"/>
      <c r="AC302" s="325"/>
      <c r="AD302" s="325"/>
      <c r="AE302" s="511"/>
      <c r="AF302" s="325"/>
      <c r="AG302" s="325"/>
      <c r="AH302" s="325"/>
      <c r="AI302" s="511"/>
      <c r="AJ302" s="325"/>
      <c r="AK302" s="511"/>
      <c r="AL302" s="325"/>
      <c r="AM302" s="511"/>
      <c r="AN302" s="325"/>
      <c r="AO302" s="325"/>
      <c r="AP302" s="325"/>
      <c r="AQ302" s="511"/>
    </row>
    <row r="303" spans="1:43" ht="12.75">
      <c r="A303" s="325"/>
      <c r="B303" s="510"/>
      <c r="C303" s="325"/>
      <c r="D303" s="325"/>
      <c r="E303" s="325"/>
      <c r="F303" s="325"/>
      <c r="G303" s="325"/>
      <c r="H303" s="511"/>
      <c r="I303" s="325"/>
      <c r="J303" s="325"/>
      <c r="K303" s="325"/>
      <c r="L303" s="325"/>
      <c r="M303" s="325"/>
      <c r="N303" s="325"/>
      <c r="O303" s="325"/>
      <c r="P303" s="325"/>
      <c r="Q303" s="325"/>
      <c r="R303" s="325"/>
      <c r="S303" s="325"/>
      <c r="T303" s="325"/>
      <c r="U303" s="325"/>
      <c r="V303" s="325"/>
      <c r="W303" s="325"/>
      <c r="X303" s="325"/>
      <c r="Y303" s="325"/>
      <c r="Z303" s="325"/>
      <c r="AA303" s="511"/>
      <c r="AB303" s="325"/>
      <c r="AC303" s="325"/>
      <c r="AD303" s="325"/>
      <c r="AE303" s="511"/>
      <c r="AF303" s="325"/>
      <c r="AG303" s="325"/>
      <c r="AH303" s="325"/>
      <c r="AI303" s="511"/>
      <c r="AJ303" s="325"/>
      <c r="AK303" s="511"/>
      <c r="AL303" s="325"/>
      <c r="AM303" s="511"/>
      <c r="AN303" s="325"/>
      <c r="AO303" s="325"/>
      <c r="AP303" s="325"/>
      <c r="AQ303" s="511"/>
    </row>
    <row r="304" spans="1:43" ht="12.75">
      <c r="A304" s="325"/>
      <c r="B304" s="510"/>
      <c r="C304" s="325"/>
      <c r="D304" s="325"/>
      <c r="E304" s="325"/>
      <c r="F304" s="325"/>
      <c r="G304" s="325"/>
      <c r="H304" s="511"/>
      <c r="I304" s="325"/>
      <c r="J304" s="325"/>
      <c r="K304" s="325"/>
      <c r="L304" s="325"/>
      <c r="M304" s="325"/>
      <c r="N304" s="325"/>
      <c r="O304" s="325"/>
      <c r="P304" s="325"/>
      <c r="Q304" s="325"/>
      <c r="R304" s="325"/>
      <c r="S304" s="325"/>
      <c r="T304" s="325"/>
      <c r="U304" s="325"/>
      <c r="V304" s="325"/>
      <c r="W304" s="325"/>
      <c r="X304" s="325"/>
      <c r="Y304" s="325"/>
      <c r="Z304" s="325"/>
      <c r="AA304" s="511"/>
      <c r="AB304" s="325"/>
      <c r="AC304" s="325"/>
      <c r="AD304" s="325"/>
      <c r="AE304" s="511"/>
      <c r="AF304" s="325"/>
      <c r="AG304" s="325"/>
      <c r="AH304" s="325"/>
      <c r="AI304" s="511"/>
      <c r="AJ304" s="325"/>
      <c r="AK304" s="511"/>
      <c r="AL304" s="325"/>
      <c r="AM304" s="511"/>
      <c r="AN304" s="325"/>
      <c r="AO304" s="325"/>
      <c r="AP304" s="325"/>
      <c r="AQ304" s="511"/>
    </row>
    <row r="305" spans="1:43" ht="12.75">
      <c r="A305" s="325"/>
      <c r="B305" s="510"/>
      <c r="C305" s="325"/>
      <c r="D305" s="325"/>
      <c r="E305" s="325"/>
      <c r="F305" s="325"/>
      <c r="G305" s="325"/>
      <c r="H305" s="511"/>
      <c r="I305" s="325"/>
      <c r="J305" s="325"/>
      <c r="K305" s="325"/>
      <c r="L305" s="325"/>
      <c r="M305" s="325"/>
      <c r="N305" s="325"/>
      <c r="O305" s="325"/>
      <c r="P305" s="325"/>
      <c r="Q305" s="325"/>
      <c r="R305" s="325"/>
      <c r="S305" s="325"/>
      <c r="T305" s="325"/>
      <c r="U305" s="325"/>
      <c r="V305" s="325"/>
      <c r="W305" s="325"/>
      <c r="X305" s="325"/>
      <c r="Y305" s="325"/>
      <c r="Z305" s="325"/>
      <c r="AA305" s="511"/>
      <c r="AB305" s="325"/>
      <c r="AC305" s="325"/>
      <c r="AD305" s="325"/>
      <c r="AE305" s="511"/>
      <c r="AF305" s="325"/>
      <c r="AG305" s="325"/>
      <c r="AH305" s="325"/>
      <c r="AI305" s="511"/>
      <c r="AJ305" s="325"/>
      <c r="AK305" s="511"/>
      <c r="AL305" s="325"/>
      <c r="AM305" s="511"/>
      <c r="AN305" s="325"/>
      <c r="AO305" s="325"/>
      <c r="AP305" s="325"/>
      <c r="AQ305" s="511"/>
    </row>
    <row r="306" spans="1:43" ht="12.75">
      <c r="A306" s="325"/>
      <c r="B306" s="510"/>
      <c r="C306" s="325"/>
      <c r="D306" s="325"/>
      <c r="E306" s="325"/>
      <c r="F306" s="325"/>
      <c r="G306" s="325"/>
      <c r="H306" s="511"/>
      <c r="I306" s="325"/>
      <c r="J306" s="325"/>
      <c r="K306" s="325"/>
      <c r="L306" s="325"/>
      <c r="M306" s="325"/>
      <c r="N306" s="325"/>
      <c r="O306" s="325"/>
      <c r="P306" s="325"/>
      <c r="Q306" s="325"/>
      <c r="R306" s="325"/>
      <c r="S306" s="325"/>
      <c r="T306" s="325"/>
      <c r="U306" s="325"/>
      <c r="V306" s="325"/>
      <c r="W306" s="325"/>
      <c r="X306" s="325"/>
      <c r="Y306" s="325"/>
      <c r="Z306" s="325"/>
      <c r="AA306" s="511"/>
      <c r="AB306" s="325"/>
      <c r="AC306" s="325"/>
      <c r="AD306" s="325"/>
      <c r="AE306" s="511"/>
      <c r="AF306" s="325"/>
      <c r="AG306" s="325"/>
      <c r="AH306" s="325"/>
      <c r="AI306" s="511"/>
      <c r="AJ306" s="325"/>
      <c r="AK306" s="511"/>
      <c r="AL306" s="325"/>
      <c r="AM306" s="511"/>
      <c r="AN306" s="325"/>
      <c r="AO306" s="325"/>
      <c r="AP306" s="325"/>
      <c r="AQ306" s="511"/>
    </row>
    <row r="307" spans="1:43" ht="12.75">
      <c r="A307" s="325"/>
      <c r="B307" s="510"/>
      <c r="C307" s="325"/>
      <c r="D307" s="325"/>
      <c r="E307" s="325"/>
      <c r="F307" s="325"/>
      <c r="G307" s="325"/>
      <c r="H307" s="511"/>
      <c r="I307" s="325"/>
      <c r="J307" s="325"/>
      <c r="K307" s="325"/>
      <c r="L307" s="325"/>
      <c r="M307" s="325"/>
      <c r="N307" s="325"/>
      <c r="O307" s="325"/>
      <c r="P307" s="325"/>
      <c r="Q307" s="325"/>
      <c r="R307" s="325"/>
      <c r="S307" s="325"/>
      <c r="T307" s="325"/>
      <c r="U307" s="325"/>
      <c r="V307" s="325"/>
      <c r="W307" s="325"/>
      <c r="X307" s="325"/>
      <c r="Y307" s="325"/>
      <c r="Z307" s="325"/>
      <c r="AA307" s="511"/>
      <c r="AB307" s="325"/>
      <c r="AC307" s="325"/>
      <c r="AD307" s="325"/>
      <c r="AE307" s="511"/>
      <c r="AF307" s="325"/>
      <c r="AG307" s="325"/>
      <c r="AH307" s="325"/>
      <c r="AI307" s="511"/>
      <c r="AJ307" s="325"/>
      <c r="AK307" s="511"/>
      <c r="AL307" s="325"/>
      <c r="AM307" s="511"/>
      <c r="AN307" s="325"/>
      <c r="AO307" s="325"/>
      <c r="AP307" s="325"/>
      <c r="AQ307" s="511"/>
    </row>
    <row r="308" spans="1:43" ht="12.75">
      <c r="A308" s="325"/>
      <c r="B308" s="510"/>
      <c r="C308" s="325"/>
      <c r="D308" s="325"/>
      <c r="E308" s="325"/>
      <c r="F308" s="325"/>
      <c r="G308" s="325"/>
      <c r="H308" s="511"/>
      <c r="I308" s="325"/>
      <c r="J308" s="325"/>
      <c r="K308" s="325"/>
      <c r="L308" s="325"/>
      <c r="M308" s="325"/>
      <c r="N308" s="325"/>
      <c r="O308" s="325"/>
      <c r="P308" s="325"/>
      <c r="Q308" s="325"/>
      <c r="R308" s="325"/>
      <c r="S308" s="325"/>
      <c r="T308" s="325"/>
      <c r="U308" s="325"/>
      <c r="V308" s="325"/>
      <c r="W308" s="325"/>
      <c r="X308" s="325"/>
      <c r="Y308" s="325"/>
      <c r="Z308" s="325"/>
      <c r="AA308" s="511"/>
      <c r="AB308" s="325"/>
      <c r="AC308" s="325"/>
      <c r="AD308" s="325"/>
      <c r="AE308" s="511"/>
      <c r="AF308" s="325"/>
      <c r="AG308" s="325"/>
      <c r="AH308" s="325"/>
      <c r="AI308" s="511"/>
      <c r="AJ308" s="325"/>
      <c r="AK308" s="511"/>
      <c r="AL308" s="325"/>
      <c r="AM308" s="511"/>
      <c r="AN308" s="325"/>
      <c r="AO308" s="325"/>
      <c r="AP308" s="325"/>
      <c r="AQ308" s="511"/>
    </row>
    <row r="309" spans="1:43" ht="12.75">
      <c r="A309" s="325"/>
      <c r="B309" s="510"/>
      <c r="C309" s="325"/>
      <c r="D309" s="325"/>
      <c r="E309" s="325"/>
      <c r="F309" s="325"/>
      <c r="G309" s="325"/>
      <c r="H309" s="511"/>
      <c r="I309" s="325"/>
      <c r="J309" s="325"/>
      <c r="K309" s="325"/>
      <c r="L309" s="325"/>
      <c r="M309" s="325"/>
      <c r="N309" s="325"/>
      <c r="O309" s="325"/>
      <c r="P309" s="325"/>
      <c r="Q309" s="325"/>
      <c r="R309" s="325"/>
      <c r="S309" s="325"/>
      <c r="T309" s="325"/>
      <c r="U309" s="325"/>
      <c r="V309" s="325"/>
      <c r="W309" s="325"/>
      <c r="X309" s="325"/>
      <c r="Y309" s="325"/>
      <c r="Z309" s="325"/>
      <c r="AA309" s="511"/>
      <c r="AB309" s="325"/>
      <c r="AC309" s="325"/>
      <c r="AD309" s="325"/>
      <c r="AE309" s="511"/>
      <c r="AF309" s="325"/>
      <c r="AG309" s="325"/>
      <c r="AH309" s="325"/>
      <c r="AI309" s="511"/>
      <c r="AJ309" s="325"/>
      <c r="AK309" s="511"/>
      <c r="AL309" s="325"/>
      <c r="AM309" s="511"/>
      <c r="AN309" s="325"/>
      <c r="AO309" s="325"/>
      <c r="AP309" s="325"/>
      <c r="AQ309" s="511"/>
    </row>
    <row r="310" spans="1:43" ht="12.75">
      <c r="A310" s="325"/>
      <c r="B310" s="510"/>
      <c r="C310" s="325"/>
      <c r="D310" s="325"/>
      <c r="E310" s="325"/>
      <c r="F310" s="325"/>
      <c r="G310" s="325"/>
      <c r="H310" s="511"/>
      <c r="I310" s="325"/>
      <c r="J310" s="325"/>
      <c r="K310" s="325"/>
      <c r="L310" s="325"/>
      <c r="M310" s="325"/>
      <c r="N310" s="325"/>
      <c r="O310" s="325"/>
      <c r="P310" s="325"/>
      <c r="Q310" s="325"/>
      <c r="R310" s="325"/>
      <c r="S310" s="325"/>
      <c r="T310" s="325"/>
      <c r="U310" s="325"/>
      <c r="V310" s="325"/>
      <c r="W310" s="325"/>
      <c r="X310" s="325"/>
      <c r="Y310" s="325"/>
      <c r="Z310" s="325"/>
      <c r="AA310" s="511"/>
      <c r="AB310" s="325"/>
      <c r="AC310" s="325"/>
      <c r="AD310" s="325"/>
      <c r="AE310" s="511"/>
      <c r="AF310" s="325"/>
      <c r="AG310" s="325"/>
      <c r="AH310" s="325"/>
      <c r="AI310" s="511"/>
      <c r="AJ310" s="325"/>
      <c r="AK310" s="511"/>
      <c r="AL310" s="325"/>
      <c r="AM310" s="511"/>
      <c r="AN310" s="325"/>
      <c r="AO310" s="325"/>
      <c r="AP310" s="325"/>
      <c r="AQ310" s="511"/>
    </row>
    <row r="311" spans="1:43" ht="12.75">
      <c r="A311" s="325"/>
      <c r="B311" s="510"/>
      <c r="C311" s="325"/>
      <c r="D311" s="325"/>
      <c r="E311" s="325"/>
      <c r="F311" s="325"/>
      <c r="G311" s="325"/>
      <c r="H311" s="511"/>
      <c r="I311" s="325"/>
      <c r="J311" s="325"/>
      <c r="K311" s="325"/>
      <c r="L311" s="325"/>
      <c r="M311" s="325"/>
      <c r="N311" s="325"/>
      <c r="O311" s="325"/>
      <c r="P311" s="325"/>
      <c r="Q311" s="325"/>
      <c r="R311" s="325"/>
      <c r="S311" s="325"/>
      <c r="T311" s="325"/>
      <c r="U311" s="325"/>
      <c r="V311" s="325"/>
      <c r="W311" s="325"/>
      <c r="X311" s="325"/>
      <c r="Y311" s="325"/>
      <c r="Z311" s="325"/>
      <c r="AA311" s="511"/>
      <c r="AB311" s="325"/>
      <c r="AC311" s="325"/>
      <c r="AD311" s="325"/>
      <c r="AE311" s="511"/>
      <c r="AF311" s="325"/>
      <c r="AG311" s="325"/>
      <c r="AH311" s="325"/>
      <c r="AI311" s="511"/>
      <c r="AJ311" s="325"/>
      <c r="AK311" s="511"/>
      <c r="AL311" s="325"/>
      <c r="AM311" s="511"/>
      <c r="AN311" s="325"/>
      <c r="AO311" s="325"/>
      <c r="AP311" s="325"/>
      <c r="AQ311" s="511"/>
    </row>
    <row r="312" spans="1:43" ht="12.75">
      <c r="A312" s="325"/>
      <c r="B312" s="510"/>
      <c r="C312" s="325"/>
      <c r="D312" s="325"/>
      <c r="E312" s="325"/>
      <c r="F312" s="325"/>
      <c r="G312" s="325"/>
      <c r="H312" s="511"/>
      <c r="I312" s="325"/>
      <c r="J312" s="325"/>
      <c r="K312" s="325"/>
      <c r="L312" s="325"/>
      <c r="M312" s="325"/>
      <c r="N312" s="325"/>
      <c r="O312" s="325"/>
      <c r="P312" s="325"/>
      <c r="Q312" s="325"/>
      <c r="R312" s="325"/>
      <c r="S312" s="325"/>
      <c r="T312" s="325"/>
      <c r="U312" s="325"/>
      <c r="V312" s="325"/>
      <c r="W312" s="325"/>
      <c r="X312" s="325"/>
      <c r="Y312" s="325"/>
      <c r="Z312" s="325"/>
      <c r="AA312" s="511"/>
      <c r="AB312" s="325"/>
      <c r="AC312" s="325"/>
      <c r="AD312" s="325"/>
      <c r="AE312" s="511"/>
      <c r="AF312" s="325"/>
      <c r="AG312" s="325"/>
      <c r="AH312" s="325"/>
      <c r="AI312" s="511"/>
      <c r="AJ312" s="325"/>
      <c r="AK312" s="511"/>
      <c r="AL312" s="325"/>
      <c r="AM312" s="511"/>
      <c r="AN312" s="325"/>
      <c r="AO312" s="325"/>
      <c r="AP312" s="325"/>
      <c r="AQ312" s="511"/>
    </row>
    <row r="313" spans="1:43" ht="12.75">
      <c r="A313" s="325"/>
      <c r="B313" s="510"/>
      <c r="C313" s="325"/>
      <c r="D313" s="325"/>
      <c r="E313" s="325"/>
      <c r="F313" s="325"/>
      <c r="G313" s="325"/>
      <c r="H313" s="511"/>
      <c r="I313" s="325"/>
      <c r="J313" s="325"/>
      <c r="K313" s="325"/>
      <c r="L313" s="325"/>
      <c r="M313" s="325"/>
      <c r="N313" s="325"/>
      <c r="O313" s="325"/>
      <c r="P313" s="325"/>
      <c r="Q313" s="325"/>
      <c r="R313" s="325"/>
      <c r="S313" s="325"/>
      <c r="T313" s="325"/>
      <c r="U313" s="325"/>
      <c r="V313" s="325"/>
      <c r="W313" s="325"/>
      <c r="X313" s="325"/>
      <c r="Y313" s="325"/>
      <c r="Z313" s="325"/>
      <c r="AA313" s="511"/>
      <c r="AB313" s="325"/>
      <c r="AC313" s="325"/>
      <c r="AD313" s="325"/>
      <c r="AE313" s="511"/>
      <c r="AF313" s="325"/>
      <c r="AG313" s="325"/>
      <c r="AH313" s="325"/>
      <c r="AI313" s="511"/>
      <c r="AJ313" s="325"/>
      <c r="AK313" s="511"/>
      <c r="AL313" s="325"/>
      <c r="AM313" s="511"/>
      <c r="AN313" s="325"/>
      <c r="AO313" s="325"/>
      <c r="AP313" s="325"/>
      <c r="AQ313" s="511"/>
    </row>
    <row r="314" spans="1:43" ht="12.75">
      <c r="A314" s="325"/>
      <c r="B314" s="510"/>
      <c r="C314" s="325"/>
      <c r="D314" s="325"/>
      <c r="E314" s="325"/>
      <c r="F314" s="325"/>
      <c r="G314" s="325"/>
      <c r="H314" s="511"/>
      <c r="I314" s="325"/>
      <c r="J314" s="325"/>
      <c r="K314" s="325"/>
      <c r="L314" s="325"/>
      <c r="M314" s="325"/>
      <c r="N314" s="325"/>
      <c r="O314" s="325"/>
      <c r="P314" s="325"/>
      <c r="Q314" s="325"/>
      <c r="R314" s="325"/>
      <c r="S314" s="325"/>
      <c r="T314" s="325"/>
      <c r="U314" s="325"/>
      <c r="V314" s="325"/>
      <c r="W314" s="325"/>
      <c r="X314" s="325"/>
      <c r="Y314" s="325"/>
      <c r="Z314" s="325"/>
      <c r="AA314" s="511"/>
      <c r="AB314" s="325"/>
      <c r="AC314" s="325"/>
      <c r="AD314" s="325"/>
      <c r="AE314" s="511"/>
      <c r="AF314" s="325"/>
      <c r="AG314" s="325"/>
      <c r="AH314" s="325"/>
      <c r="AI314" s="511"/>
      <c r="AJ314" s="325"/>
      <c r="AK314" s="511"/>
      <c r="AL314" s="325"/>
      <c r="AM314" s="511"/>
      <c r="AN314" s="325"/>
      <c r="AO314" s="325"/>
      <c r="AP314" s="325"/>
      <c r="AQ314" s="511"/>
    </row>
    <row r="315" spans="1:43" ht="12.75">
      <c r="A315" s="325"/>
      <c r="B315" s="510"/>
      <c r="C315" s="325"/>
      <c r="D315" s="325"/>
      <c r="E315" s="325"/>
      <c r="F315" s="325"/>
      <c r="G315" s="325"/>
      <c r="H315" s="511"/>
      <c r="I315" s="325"/>
      <c r="J315" s="325"/>
      <c r="K315" s="325"/>
      <c r="L315" s="325"/>
      <c r="M315" s="325"/>
      <c r="N315" s="325"/>
      <c r="O315" s="325"/>
      <c r="P315" s="325"/>
      <c r="Q315" s="325"/>
      <c r="R315" s="325"/>
      <c r="S315" s="325"/>
      <c r="T315" s="325"/>
      <c r="U315" s="325"/>
      <c r="V315" s="325"/>
      <c r="W315" s="325"/>
      <c r="X315" s="325"/>
      <c r="Y315" s="325"/>
      <c r="Z315" s="325"/>
      <c r="AA315" s="511"/>
      <c r="AB315" s="325"/>
      <c r="AC315" s="325"/>
      <c r="AD315" s="325"/>
      <c r="AE315" s="511"/>
      <c r="AF315" s="325"/>
      <c r="AG315" s="325"/>
      <c r="AH315" s="325"/>
      <c r="AI315" s="511"/>
      <c r="AJ315" s="325"/>
      <c r="AK315" s="511"/>
      <c r="AL315" s="325"/>
      <c r="AM315" s="511"/>
      <c r="AN315" s="325"/>
      <c r="AO315" s="325"/>
      <c r="AP315" s="325"/>
      <c r="AQ315" s="511"/>
    </row>
    <row r="316" spans="1:43" ht="12.75">
      <c r="A316" s="325"/>
      <c r="B316" s="510"/>
      <c r="C316" s="325"/>
      <c r="D316" s="325"/>
      <c r="E316" s="325"/>
      <c r="F316" s="325"/>
      <c r="G316" s="325"/>
      <c r="H316" s="511"/>
      <c r="I316" s="325"/>
      <c r="J316" s="325"/>
      <c r="K316" s="325"/>
      <c r="L316" s="325"/>
      <c r="M316" s="325"/>
      <c r="N316" s="325"/>
      <c r="O316" s="325"/>
      <c r="P316" s="325"/>
      <c r="Q316" s="325"/>
      <c r="R316" s="325"/>
      <c r="S316" s="325"/>
      <c r="T316" s="325"/>
      <c r="U316" s="325"/>
      <c r="V316" s="325"/>
      <c r="W316" s="325"/>
      <c r="X316" s="325"/>
      <c r="Y316" s="325"/>
      <c r="Z316" s="325"/>
      <c r="AA316" s="511"/>
      <c r="AB316" s="325"/>
      <c r="AC316" s="325"/>
      <c r="AD316" s="325"/>
      <c r="AE316" s="511"/>
      <c r="AF316" s="325"/>
      <c r="AG316" s="325"/>
      <c r="AH316" s="325"/>
      <c r="AI316" s="511"/>
      <c r="AJ316" s="325"/>
      <c r="AK316" s="511"/>
      <c r="AL316" s="325"/>
      <c r="AM316" s="511"/>
      <c r="AN316" s="325"/>
      <c r="AO316" s="325"/>
      <c r="AP316" s="325"/>
      <c r="AQ316" s="511"/>
    </row>
    <row r="317" spans="1:43" ht="12.75">
      <c r="A317" s="325"/>
      <c r="B317" s="510"/>
      <c r="C317" s="325"/>
      <c r="D317" s="325"/>
      <c r="E317" s="325"/>
      <c r="F317" s="325"/>
      <c r="G317" s="325"/>
      <c r="H317" s="511"/>
      <c r="I317" s="325"/>
      <c r="J317" s="325"/>
      <c r="K317" s="325"/>
      <c r="L317" s="325"/>
      <c r="M317" s="325"/>
      <c r="N317" s="325"/>
      <c r="O317" s="325"/>
      <c r="P317" s="325"/>
      <c r="Q317" s="325"/>
      <c r="R317" s="325"/>
      <c r="S317" s="325"/>
      <c r="T317" s="325"/>
      <c r="U317" s="325"/>
      <c r="V317" s="325"/>
      <c r="W317" s="325"/>
      <c r="X317" s="325"/>
      <c r="Y317" s="325"/>
      <c r="Z317" s="325"/>
      <c r="AA317" s="511"/>
      <c r="AB317" s="325"/>
      <c r="AC317" s="325"/>
      <c r="AD317" s="325"/>
      <c r="AE317" s="511"/>
      <c r="AF317" s="325"/>
      <c r="AG317" s="325"/>
      <c r="AH317" s="325"/>
      <c r="AI317" s="511"/>
      <c r="AJ317" s="325"/>
      <c r="AK317" s="511"/>
      <c r="AL317" s="325"/>
      <c r="AM317" s="511"/>
      <c r="AN317" s="325"/>
      <c r="AO317" s="325"/>
      <c r="AP317" s="325"/>
      <c r="AQ317" s="511"/>
    </row>
    <row r="318" spans="1:43" ht="12.75">
      <c r="A318" s="325"/>
      <c r="B318" s="510"/>
      <c r="C318" s="325"/>
      <c r="D318" s="325"/>
      <c r="E318" s="325"/>
      <c r="F318" s="325"/>
      <c r="G318" s="325"/>
      <c r="H318" s="511"/>
      <c r="I318" s="325"/>
      <c r="J318" s="325"/>
      <c r="K318" s="325"/>
      <c r="L318" s="325"/>
      <c r="M318" s="325"/>
      <c r="N318" s="325"/>
      <c r="O318" s="325"/>
      <c r="P318" s="325"/>
      <c r="Q318" s="325"/>
      <c r="R318" s="325"/>
      <c r="S318" s="325"/>
      <c r="T318" s="325"/>
      <c r="U318" s="325"/>
      <c r="V318" s="325"/>
      <c r="W318" s="325"/>
      <c r="X318" s="325"/>
      <c r="Y318" s="325"/>
      <c r="Z318" s="325"/>
      <c r="AA318" s="511"/>
      <c r="AB318" s="325"/>
      <c r="AC318" s="325"/>
      <c r="AD318" s="325"/>
      <c r="AE318" s="511"/>
      <c r="AF318" s="325"/>
      <c r="AG318" s="325"/>
      <c r="AH318" s="325"/>
      <c r="AI318" s="511"/>
      <c r="AJ318" s="325"/>
      <c r="AK318" s="511"/>
      <c r="AL318" s="325"/>
      <c r="AM318" s="511"/>
      <c r="AN318" s="325"/>
      <c r="AO318" s="325"/>
      <c r="AP318" s="325"/>
      <c r="AQ318" s="511"/>
    </row>
    <row r="319" spans="1:43" ht="12.75">
      <c r="A319" s="325"/>
      <c r="B319" s="510"/>
      <c r="C319" s="325"/>
      <c r="D319" s="325"/>
      <c r="E319" s="325"/>
      <c r="F319" s="325"/>
      <c r="G319" s="325"/>
      <c r="H319" s="511"/>
      <c r="I319" s="325"/>
      <c r="J319" s="325"/>
      <c r="K319" s="325"/>
      <c r="L319" s="325"/>
      <c r="M319" s="325"/>
      <c r="N319" s="325"/>
      <c r="O319" s="325"/>
      <c r="P319" s="325"/>
      <c r="Q319" s="325"/>
      <c r="R319" s="325"/>
      <c r="S319" s="325"/>
      <c r="T319" s="325"/>
      <c r="U319" s="325"/>
      <c r="V319" s="325"/>
      <c r="W319" s="325"/>
      <c r="X319" s="325"/>
      <c r="Y319" s="325"/>
      <c r="Z319" s="325"/>
      <c r="AA319" s="511"/>
      <c r="AB319" s="325"/>
      <c r="AC319" s="325"/>
      <c r="AD319" s="325"/>
      <c r="AE319" s="511"/>
      <c r="AF319" s="325"/>
      <c r="AG319" s="325"/>
      <c r="AH319" s="325"/>
      <c r="AI319" s="511"/>
      <c r="AJ319" s="325"/>
      <c r="AK319" s="511"/>
      <c r="AL319" s="325"/>
      <c r="AM319" s="511"/>
      <c r="AN319" s="325"/>
      <c r="AO319" s="325"/>
      <c r="AP319" s="325"/>
      <c r="AQ319" s="511"/>
    </row>
    <row r="320" spans="1:43" ht="12.75">
      <c r="A320" s="325"/>
      <c r="B320" s="510"/>
      <c r="C320" s="325"/>
      <c r="D320" s="325"/>
      <c r="E320" s="325"/>
      <c r="F320" s="325"/>
      <c r="G320" s="325"/>
      <c r="H320" s="511"/>
      <c r="I320" s="325"/>
      <c r="J320" s="325"/>
      <c r="K320" s="325"/>
      <c r="L320" s="325"/>
      <c r="M320" s="325"/>
      <c r="N320" s="325"/>
      <c r="O320" s="325"/>
      <c r="P320" s="325"/>
      <c r="Q320" s="325"/>
      <c r="R320" s="325"/>
      <c r="S320" s="325"/>
      <c r="T320" s="325"/>
      <c r="U320" s="325"/>
      <c r="V320" s="325"/>
      <c r="W320" s="325"/>
      <c r="X320" s="325"/>
      <c r="Y320" s="325"/>
      <c r="Z320" s="325"/>
      <c r="AA320" s="511"/>
      <c r="AB320" s="325"/>
      <c r="AC320" s="325"/>
      <c r="AD320" s="325"/>
      <c r="AE320" s="511"/>
      <c r="AF320" s="325"/>
      <c r="AG320" s="325"/>
      <c r="AH320" s="325"/>
      <c r="AI320" s="511"/>
      <c r="AJ320" s="325"/>
      <c r="AK320" s="511"/>
      <c r="AL320" s="325"/>
      <c r="AM320" s="511"/>
      <c r="AN320" s="325"/>
      <c r="AO320" s="325"/>
      <c r="AP320" s="325"/>
      <c r="AQ320" s="511"/>
    </row>
    <row r="321" spans="1:43" ht="12.75">
      <c r="A321" s="325"/>
      <c r="B321" s="510"/>
      <c r="C321" s="325"/>
      <c r="D321" s="325"/>
      <c r="E321" s="325"/>
      <c r="F321" s="325"/>
      <c r="G321" s="325"/>
      <c r="H321" s="511"/>
      <c r="I321" s="325"/>
      <c r="J321" s="325"/>
      <c r="K321" s="325"/>
      <c r="L321" s="325"/>
      <c r="M321" s="325"/>
      <c r="N321" s="325"/>
      <c r="O321" s="325"/>
      <c r="P321" s="325"/>
      <c r="Q321" s="325"/>
      <c r="R321" s="325"/>
      <c r="S321" s="325"/>
      <c r="T321" s="325"/>
      <c r="U321" s="325"/>
      <c r="V321" s="325"/>
      <c r="W321" s="325"/>
      <c r="X321" s="325"/>
      <c r="Y321" s="325"/>
      <c r="Z321" s="325"/>
      <c r="AA321" s="511"/>
      <c r="AB321" s="325"/>
      <c r="AC321" s="325"/>
      <c r="AD321" s="325"/>
      <c r="AE321" s="511"/>
      <c r="AF321" s="325"/>
      <c r="AG321" s="325"/>
      <c r="AH321" s="325"/>
      <c r="AI321" s="511"/>
      <c r="AJ321" s="325"/>
      <c r="AK321" s="511"/>
      <c r="AL321" s="325"/>
      <c r="AM321" s="511"/>
      <c r="AN321" s="325"/>
      <c r="AO321" s="325"/>
      <c r="AP321" s="325"/>
      <c r="AQ321" s="511"/>
    </row>
    <row r="322" spans="1:43" ht="12.75">
      <c r="A322" s="325"/>
      <c r="B322" s="510"/>
      <c r="C322" s="325"/>
      <c r="D322" s="325"/>
      <c r="E322" s="325"/>
      <c r="F322" s="325"/>
      <c r="G322" s="325"/>
      <c r="H322" s="511"/>
      <c r="I322" s="325"/>
      <c r="J322" s="325"/>
      <c r="K322" s="325"/>
      <c r="L322" s="325"/>
      <c r="M322" s="325"/>
      <c r="N322" s="325"/>
      <c r="O322" s="325"/>
      <c r="P322" s="325"/>
      <c r="Q322" s="325"/>
      <c r="R322" s="325"/>
      <c r="S322" s="325"/>
      <c r="T322" s="325"/>
      <c r="U322" s="325"/>
      <c r="V322" s="325"/>
      <c r="W322" s="325"/>
      <c r="X322" s="325"/>
      <c r="Y322" s="325"/>
      <c r="Z322" s="325"/>
      <c r="AA322" s="511"/>
      <c r="AB322" s="325"/>
      <c r="AC322" s="325"/>
      <c r="AD322" s="325"/>
      <c r="AE322" s="511"/>
      <c r="AF322" s="325"/>
      <c r="AG322" s="325"/>
      <c r="AH322" s="325"/>
      <c r="AI322" s="511"/>
      <c r="AJ322" s="325"/>
      <c r="AK322" s="511"/>
      <c r="AL322" s="325"/>
      <c r="AM322" s="511"/>
      <c r="AN322" s="325"/>
      <c r="AO322" s="325"/>
      <c r="AP322" s="325"/>
      <c r="AQ322" s="511"/>
    </row>
    <row r="323" spans="1:43" ht="12.75">
      <c r="A323" s="325"/>
      <c r="B323" s="510"/>
      <c r="C323" s="325"/>
      <c r="D323" s="325"/>
      <c r="E323" s="325"/>
      <c r="F323" s="325"/>
      <c r="G323" s="325"/>
      <c r="H323" s="511"/>
      <c r="I323" s="325"/>
      <c r="J323" s="325"/>
      <c r="K323" s="325"/>
      <c r="L323" s="325"/>
      <c r="M323" s="325"/>
      <c r="N323" s="325"/>
      <c r="O323" s="325"/>
      <c r="P323" s="325"/>
      <c r="Q323" s="325"/>
      <c r="R323" s="325"/>
      <c r="S323" s="325"/>
      <c r="T323" s="325"/>
      <c r="U323" s="325"/>
      <c r="V323" s="325"/>
      <c r="W323" s="325"/>
      <c r="X323" s="325"/>
      <c r="Y323" s="325"/>
      <c r="Z323" s="325"/>
      <c r="AA323" s="511"/>
      <c r="AB323" s="325"/>
      <c r="AC323" s="325"/>
      <c r="AD323" s="325"/>
      <c r="AE323" s="511"/>
      <c r="AF323" s="325"/>
      <c r="AG323" s="325"/>
      <c r="AH323" s="325"/>
      <c r="AI323" s="511"/>
      <c r="AJ323" s="325"/>
      <c r="AK323" s="511"/>
      <c r="AL323" s="325"/>
      <c r="AM323" s="511"/>
      <c r="AN323" s="325"/>
      <c r="AO323" s="325"/>
      <c r="AP323" s="325"/>
      <c r="AQ323" s="511"/>
    </row>
    <row r="324" spans="1:43" ht="12.75">
      <c r="A324" s="325"/>
      <c r="B324" s="510"/>
      <c r="C324" s="325"/>
      <c r="D324" s="325"/>
      <c r="E324" s="325"/>
      <c r="F324" s="325"/>
      <c r="G324" s="325"/>
      <c r="H324" s="511"/>
      <c r="I324" s="325"/>
      <c r="J324" s="325"/>
      <c r="K324" s="325"/>
      <c r="L324" s="325"/>
      <c r="M324" s="325"/>
      <c r="N324" s="325"/>
      <c r="O324" s="325"/>
      <c r="P324" s="325"/>
      <c r="Q324" s="325"/>
      <c r="R324" s="325"/>
      <c r="S324" s="325"/>
      <c r="T324" s="325"/>
      <c r="U324" s="325"/>
      <c r="V324" s="325"/>
      <c r="W324" s="325"/>
      <c r="X324" s="325"/>
      <c r="Y324" s="325"/>
      <c r="Z324" s="325"/>
      <c r="AA324" s="511"/>
      <c r="AB324" s="325"/>
      <c r="AC324" s="325"/>
      <c r="AD324" s="325"/>
      <c r="AE324" s="511"/>
      <c r="AF324" s="325"/>
      <c r="AG324" s="325"/>
      <c r="AH324" s="325"/>
      <c r="AI324" s="511"/>
      <c r="AJ324" s="325"/>
      <c r="AK324" s="511"/>
      <c r="AL324" s="325"/>
      <c r="AM324" s="511"/>
      <c r="AN324" s="325"/>
      <c r="AO324" s="325"/>
      <c r="AP324" s="325"/>
      <c r="AQ324" s="511"/>
    </row>
    <row r="325" spans="1:43" ht="12.75">
      <c r="A325" s="325"/>
      <c r="B325" s="510"/>
      <c r="C325" s="325"/>
      <c r="D325" s="325"/>
      <c r="E325" s="325"/>
      <c r="F325" s="325"/>
      <c r="G325" s="325"/>
      <c r="H325" s="511"/>
      <c r="I325" s="325"/>
      <c r="J325" s="325"/>
      <c r="K325" s="325"/>
      <c r="L325" s="325"/>
      <c r="M325" s="325"/>
      <c r="N325" s="325"/>
      <c r="O325" s="325"/>
      <c r="P325" s="325"/>
      <c r="Q325" s="325"/>
      <c r="R325" s="325"/>
      <c r="S325" s="325"/>
      <c r="T325" s="325"/>
      <c r="U325" s="325"/>
      <c r="V325" s="325"/>
      <c r="W325" s="325"/>
      <c r="X325" s="325"/>
      <c r="Y325" s="325"/>
      <c r="Z325" s="325"/>
      <c r="AA325" s="511"/>
      <c r="AB325" s="325"/>
      <c r="AC325" s="325"/>
      <c r="AD325" s="325"/>
      <c r="AE325" s="511"/>
      <c r="AF325" s="325"/>
      <c r="AG325" s="325"/>
      <c r="AH325" s="325"/>
      <c r="AI325" s="511"/>
      <c r="AJ325" s="325"/>
      <c r="AK325" s="511"/>
      <c r="AL325" s="325"/>
      <c r="AM325" s="511"/>
      <c r="AN325" s="325"/>
      <c r="AO325" s="325"/>
      <c r="AP325" s="325"/>
      <c r="AQ325" s="511"/>
    </row>
    <row r="326" spans="1:43" ht="12.75">
      <c r="A326" s="325"/>
      <c r="B326" s="510"/>
      <c r="C326" s="325"/>
      <c r="D326" s="325"/>
      <c r="E326" s="325"/>
      <c r="F326" s="325"/>
      <c r="G326" s="325"/>
      <c r="H326" s="511"/>
      <c r="I326" s="325"/>
      <c r="J326" s="325"/>
      <c r="K326" s="325"/>
      <c r="L326" s="325"/>
      <c r="M326" s="325"/>
      <c r="N326" s="325"/>
      <c r="O326" s="325"/>
      <c r="P326" s="325"/>
      <c r="Q326" s="325"/>
      <c r="R326" s="325"/>
      <c r="S326" s="325"/>
      <c r="T326" s="325"/>
      <c r="U326" s="325"/>
      <c r="V326" s="325"/>
      <c r="W326" s="325"/>
      <c r="X326" s="325"/>
      <c r="Y326" s="325"/>
      <c r="Z326" s="325"/>
      <c r="AA326" s="511"/>
      <c r="AB326" s="325"/>
      <c r="AC326" s="325"/>
      <c r="AD326" s="325"/>
      <c r="AE326" s="511"/>
      <c r="AF326" s="325"/>
      <c r="AG326" s="325"/>
      <c r="AH326" s="325"/>
      <c r="AI326" s="511"/>
      <c r="AJ326" s="325"/>
      <c r="AK326" s="511"/>
      <c r="AL326" s="325"/>
      <c r="AM326" s="511"/>
      <c r="AN326" s="325"/>
      <c r="AO326" s="325"/>
      <c r="AP326" s="325"/>
      <c r="AQ326" s="511"/>
    </row>
    <row r="327" spans="1:43" ht="12.75">
      <c r="A327" s="325"/>
      <c r="B327" s="510"/>
      <c r="C327" s="325"/>
      <c r="D327" s="325"/>
      <c r="E327" s="325"/>
      <c r="F327" s="325"/>
      <c r="G327" s="325"/>
      <c r="H327" s="511"/>
      <c r="I327" s="325"/>
      <c r="J327" s="325"/>
      <c r="K327" s="325"/>
      <c r="L327" s="325"/>
      <c r="M327" s="325"/>
      <c r="N327" s="325"/>
      <c r="O327" s="325"/>
      <c r="P327" s="325"/>
      <c r="Q327" s="325"/>
      <c r="R327" s="325"/>
      <c r="S327" s="325"/>
      <c r="T327" s="325"/>
      <c r="U327" s="325"/>
      <c r="V327" s="325"/>
      <c r="W327" s="325"/>
      <c r="X327" s="325"/>
      <c r="Y327" s="325"/>
      <c r="Z327" s="325"/>
      <c r="AA327" s="511"/>
      <c r="AB327" s="325"/>
      <c r="AC327" s="325"/>
      <c r="AD327" s="325"/>
      <c r="AE327" s="511"/>
      <c r="AF327" s="325"/>
      <c r="AG327" s="325"/>
      <c r="AH327" s="325"/>
      <c r="AI327" s="511"/>
      <c r="AJ327" s="325"/>
      <c r="AK327" s="511"/>
      <c r="AL327" s="325"/>
      <c r="AM327" s="511"/>
      <c r="AN327" s="325"/>
      <c r="AO327" s="325"/>
      <c r="AP327" s="325"/>
      <c r="AQ327" s="511"/>
    </row>
    <row r="328" spans="1:43" ht="12.75">
      <c r="A328" s="325"/>
      <c r="B328" s="510"/>
      <c r="C328" s="325"/>
      <c r="D328" s="325"/>
      <c r="E328" s="325"/>
      <c r="F328" s="325"/>
      <c r="G328" s="325"/>
      <c r="H328" s="511"/>
      <c r="I328" s="325"/>
      <c r="J328" s="325"/>
      <c r="K328" s="325"/>
      <c r="L328" s="325"/>
      <c r="M328" s="325"/>
      <c r="N328" s="325"/>
      <c r="O328" s="325"/>
      <c r="P328" s="325"/>
      <c r="Q328" s="325"/>
      <c r="R328" s="325"/>
      <c r="S328" s="325"/>
      <c r="T328" s="325"/>
      <c r="U328" s="325"/>
      <c r="V328" s="325"/>
      <c r="W328" s="325"/>
      <c r="X328" s="325"/>
      <c r="Y328" s="325"/>
      <c r="Z328" s="325"/>
      <c r="AA328" s="511"/>
      <c r="AB328" s="325"/>
      <c r="AC328" s="325"/>
      <c r="AD328" s="325"/>
      <c r="AE328" s="511"/>
      <c r="AF328" s="325"/>
      <c r="AG328" s="325"/>
      <c r="AH328" s="325"/>
      <c r="AI328" s="511"/>
      <c r="AJ328" s="325"/>
      <c r="AK328" s="511"/>
      <c r="AL328" s="325"/>
      <c r="AM328" s="511"/>
      <c r="AN328" s="325"/>
      <c r="AO328" s="325"/>
      <c r="AP328" s="325"/>
      <c r="AQ328" s="511"/>
    </row>
    <row r="329" spans="1:43" ht="12.75">
      <c r="A329" s="325"/>
      <c r="B329" s="510"/>
      <c r="C329" s="325"/>
      <c r="D329" s="325"/>
      <c r="E329" s="325"/>
      <c r="F329" s="325"/>
      <c r="G329" s="325"/>
      <c r="H329" s="511"/>
      <c r="I329" s="325"/>
      <c r="J329" s="325"/>
      <c r="K329" s="325"/>
      <c r="L329" s="325"/>
      <c r="M329" s="325"/>
      <c r="N329" s="325"/>
      <c r="O329" s="325"/>
      <c r="P329" s="325"/>
      <c r="Q329" s="325"/>
      <c r="R329" s="325"/>
      <c r="S329" s="325"/>
      <c r="T329" s="325"/>
      <c r="U329" s="325"/>
      <c r="V329" s="325"/>
      <c r="W329" s="325"/>
      <c r="X329" s="325"/>
      <c r="Y329" s="325"/>
      <c r="Z329" s="325"/>
      <c r="AA329" s="511"/>
      <c r="AB329" s="325"/>
      <c r="AC329" s="325"/>
      <c r="AD329" s="325"/>
      <c r="AE329" s="511"/>
      <c r="AF329" s="325"/>
      <c r="AG329" s="325"/>
      <c r="AH329" s="325"/>
      <c r="AI329" s="511"/>
      <c r="AJ329" s="325"/>
      <c r="AK329" s="511"/>
      <c r="AL329" s="325"/>
      <c r="AM329" s="511"/>
      <c r="AN329" s="325"/>
      <c r="AO329" s="325"/>
      <c r="AP329" s="325"/>
      <c r="AQ329" s="511"/>
    </row>
    <row r="330" spans="1:43" ht="12.75">
      <c r="A330" s="325"/>
      <c r="B330" s="510"/>
      <c r="C330" s="325"/>
      <c r="D330" s="325"/>
      <c r="E330" s="325"/>
      <c r="F330" s="325"/>
      <c r="G330" s="325"/>
      <c r="H330" s="511"/>
      <c r="I330" s="325"/>
      <c r="J330" s="325"/>
      <c r="K330" s="325"/>
      <c r="L330" s="325"/>
      <c r="M330" s="325"/>
      <c r="N330" s="325"/>
      <c r="O330" s="325"/>
      <c r="P330" s="325"/>
      <c r="Q330" s="325"/>
      <c r="R330" s="325"/>
      <c r="S330" s="325"/>
      <c r="T330" s="325"/>
      <c r="U330" s="325"/>
      <c r="V330" s="325"/>
      <c r="W330" s="325"/>
      <c r="X330" s="325"/>
      <c r="Y330" s="325"/>
      <c r="Z330" s="325"/>
      <c r="AA330" s="511"/>
      <c r="AB330" s="325"/>
      <c r="AC330" s="325"/>
      <c r="AD330" s="325"/>
      <c r="AE330" s="511"/>
      <c r="AF330" s="325"/>
      <c r="AG330" s="325"/>
      <c r="AH330" s="325"/>
      <c r="AI330" s="511"/>
      <c r="AJ330" s="325"/>
      <c r="AK330" s="511"/>
      <c r="AL330" s="325"/>
      <c r="AM330" s="511"/>
      <c r="AN330" s="325"/>
      <c r="AO330" s="325"/>
      <c r="AP330" s="325"/>
      <c r="AQ330" s="511"/>
    </row>
    <row r="331" spans="1:43" ht="12.75">
      <c r="A331" s="325"/>
      <c r="B331" s="510"/>
      <c r="C331" s="325"/>
      <c r="D331" s="325"/>
      <c r="E331" s="325"/>
      <c r="F331" s="325"/>
      <c r="G331" s="325"/>
      <c r="H331" s="511"/>
      <c r="I331" s="325"/>
      <c r="J331" s="325"/>
      <c r="K331" s="325"/>
      <c r="L331" s="325"/>
      <c r="M331" s="325"/>
      <c r="N331" s="325"/>
      <c r="O331" s="325"/>
      <c r="P331" s="325"/>
      <c r="Q331" s="325"/>
      <c r="R331" s="325"/>
      <c r="S331" s="325"/>
      <c r="T331" s="325"/>
      <c r="U331" s="325"/>
      <c r="V331" s="325"/>
      <c r="W331" s="325"/>
      <c r="X331" s="325"/>
      <c r="Y331" s="325"/>
      <c r="Z331" s="325"/>
      <c r="AA331" s="511"/>
      <c r="AB331" s="325"/>
      <c r="AC331" s="325"/>
      <c r="AD331" s="325"/>
      <c r="AE331" s="511"/>
      <c r="AF331" s="325"/>
      <c r="AG331" s="325"/>
      <c r="AH331" s="325"/>
      <c r="AI331" s="511"/>
      <c r="AJ331" s="325"/>
      <c r="AK331" s="511"/>
      <c r="AL331" s="325"/>
      <c r="AM331" s="511"/>
      <c r="AN331" s="325"/>
      <c r="AO331" s="325"/>
      <c r="AP331" s="325"/>
      <c r="AQ331" s="511"/>
    </row>
    <row r="332" spans="1:43" ht="12.75">
      <c r="A332" s="325"/>
      <c r="B332" s="510"/>
      <c r="C332" s="325"/>
      <c r="D332" s="325"/>
      <c r="E332" s="325"/>
      <c r="F332" s="325"/>
      <c r="G332" s="325"/>
      <c r="H332" s="511"/>
      <c r="I332" s="325"/>
      <c r="J332" s="325"/>
      <c r="K332" s="325"/>
      <c r="L332" s="325"/>
      <c r="M332" s="325"/>
      <c r="N332" s="325"/>
      <c r="O332" s="325"/>
      <c r="P332" s="325"/>
      <c r="Q332" s="325"/>
      <c r="R332" s="325"/>
      <c r="S332" s="325"/>
      <c r="T332" s="325"/>
      <c r="U332" s="325"/>
      <c r="V332" s="325"/>
      <c r="W332" s="325"/>
      <c r="X332" s="325"/>
      <c r="Y332" s="325"/>
      <c r="Z332" s="325"/>
      <c r="AA332" s="511"/>
      <c r="AB332" s="325"/>
      <c r="AC332" s="325"/>
      <c r="AD332" s="325"/>
      <c r="AE332" s="511"/>
      <c r="AF332" s="325"/>
      <c r="AG332" s="325"/>
      <c r="AH332" s="325"/>
      <c r="AI332" s="511"/>
      <c r="AJ332" s="325"/>
      <c r="AK332" s="511"/>
      <c r="AL332" s="325"/>
      <c r="AM332" s="511"/>
      <c r="AN332" s="325"/>
      <c r="AO332" s="325"/>
      <c r="AP332" s="325"/>
      <c r="AQ332" s="511"/>
    </row>
    <row r="333" spans="1:43" ht="12.75">
      <c r="A333" s="325"/>
      <c r="B333" s="510"/>
      <c r="C333" s="325"/>
      <c r="D333" s="325"/>
      <c r="E333" s="325"/>
      <c r="F333" s="325"/>
      <c r="G333" s="325"/>
      <c r="H333" s="511"/>
      <c r="I333" s="325"/>
      <c r="J333" s="325"/>
      <c r="K333" s="325"/>
      <c r="L333" s="325"/>
      <c r="M333" s="325"/>
      <c r="N333" s="325"/>
      <c r="O333" s="325"/>
      <c r="P333" s="325"/>
      <c r="Q333" s="325"/>
      <c r="R333" s="325"/>
      <c r="S333" s="325"/>
      <c r="T333" s="325"/>
      <c r="U333" s="325"/>
      <c r="V333" s="325"/>
      <c r="W333" s="325"/>
      <c r="X333" s="325"/>
      <c r="Y333" s="325"/>
      <c r="Z333" s="325"/>
      <c r="AA333" s="511"/>
      <c r="AB333" s="325"/>
      <c r="AC333" s="325"/>
      <c r="AD333" s="325"/>
      <c r="AE333" s="511"/>
      <c r="AF333" s="325"/>
      <c r="AG333" s="325"/>
      <c r="AH333" s="325"/>
      <c r="AI333" s="511"/>
      <c r="AJ333" s="325"/>
      <c r="AK333" s="511"/>
      <c r="AL333" s="325"/>
      <c r="AM333" s="511"/>
      <c r="AN333" s="325"/>
      <c r="AO333" s="325"/>
      <c r="AP333" s="325"/>
      <c r="AQ333" s="511"/>
    </row>
    <row r="334" spans="1:43" ht="12.75">
      <c r="A334" s="325"/>
      <c r="B334" s="510"/>
      <c r="C334" s="325"/>
      <c r="D334" s="325"/>
      <c r="E334" s="325"/>
      <c r="F334" s="325"/>
      <c r="G334" s="325"/>
      <c r="H334" s="511"/>
      <c r="I334" s="325"/>
      <c r="J334" s="325"/>
      <c r="K334" s="325"/>
      <c r="L334" s="325"/>
      <c r="M334" s="325"/>
      <c r="N334" s="325"/>
      <c r="O334" s="325"/>
      <c r="P334" s="325"/>
      <c r="Q334" s="325"/>
      <c r="R334" s="325"/>
      <c r="S334" s="325"/>
      <c r="T334" s="325"/>
      <c r="U334" s="325"/>
      <c r="V334" s="325"/>
      <c r="W334" s="325"/>
      <c r="X334" s="325"/>
      <c r="Y334" s="325"/>
      <c r="Z334" s="325"/>
      <c r="AA334" s="511"/>
      <c r="AB334" s="325"/>
      <c r="AC334" s="325"/>
      <c r="AD334" s="325"/>
      <c r="AE334" s="511"/>
      <c r="AF334" s="325"/>
      <c r="AG334" s="325"/>
      <c r="AH334" s="325"/>
      <c r="AI334" s="511"/>
      <c r="AJ334" s="325"/>
      <c r="AK334" s="511"/>
      <c r="AL334" s="325"/>
      <c r="AM334" s="511"/>
      <c r="AN334" s="325"/>
      <c r="AO334" s="325"/>
      <c r="AP334" s="325"/>
      <c r="AQ334" s="511"/>
    </row>
    <row r="335" spans="1:43" ht="12.75">
      <c r="A335" s="325"/>
      <c r="B335" s="510"/>
      <c r="C335" s="325"/>
      <c r="D335" s="325"/>
      <c r="E335" s="325"/>
      <c r="F335" s="325"/>
      <c r="G335" s="325"/>
      <c r="H335" s="511"/>
      <c r="I335" s="325"/>
      <c r="J335" s="325"/>
      <c r="K335" s="325"/>
      <c r="L335" s="325"/>
      <c r="M335" s="325"/>
      <c r="N335" s="325"/>
      <c r="O335" s="325"/>
      <c r="P335" s="325"/>
      <c r="Q335" s="325"/>
      <c r="R335" s="325"/>
      <c r="S335" s="325"/>
      <c r="T335" s="325"/>
      <c r="U335" s="325"/>
      <c r="V335" s="325"/>
      <c r="W335" s="325"/>
      <c r="X335" s="325"/>
      <c r="Y335" s="325"/>
      <c r="Z335" s="325"/>
      <c r="AA335" s="511"/>
      <c r="AB335" s="325"/>
      <c r="AC335" s="325"/>
      <c r="AD335" s="325"/>
      <c r="AE335" s="511"/>
      <c r="AF335" s="325"/>
      <c r="AG335" s="325"/>
      <c r="AH335" s="325"/>
      <c r="AI335" s="511"/>
      <c r="AJ335" s="325"/>
      <c r="AK335" s="511"/>
      <c r="AL335" s="325"/>
      <c r="AM335" s="511"/>
      <c r="AN335" s="325"/>
      <c r="AO335" s="325"/>
      <c r="AP335" s="325"/>
      <c r="AQ335" s="511"/>
    </row>
    <row r="336" spans="1:43" ht="12.75">
      <c r="A336" s="325"/>
      <c r="B336" s="510"/>
      <c r="C336" s="325"/>
      <c r="D336" s="325"/>
      <c r="E336" s="325"/>
      <c r="F336" s="325"/>
      <c r="G336" s="325"/>
      <c r="H336" s="511"/>
      <c r="I336" s="325"/>
      <c r="J336" s="325"/>
      <c r="K336" s="325"/>
      <c r="L336" s="325"/>
      <c r="M336" s="325"/>
      <c r="N336" s="325"/>
      <c r="O336" s="325"/>
      <c r="P336" s="325"/>
      <c r="Q336" s="325"/>
      <c r="R336" s="325"/>
      <c r="S336" s="325"/>
      <c r="T336" s="325"/>
      <c r="U336" s="325"/>
      <c r="V336" s="325"/>
      <c r="W336" s="325"/>
      <c r="X336" s="325"/>
      <c r="Y336" s="325"/>
      <c r="Z336" s="325"/>
      <c r="AA336" s="511"/>
      <c r="AB336" s="325"/>
      <c r="AC336" s="325"/>
      <c r="AD336" s="325"/>
      <c r="AE336" s="511"/>
      <c r="AF336" s="325"/>
      <c r="AG336" s="325"/>
      <c r="AH336" s="325"/>
      <c r="AI336" s="511"/>
      <c r="AJ336" s="325"/>
      <c r="AK336" s="511"/>
      <c r="AL336" s="325"/>
      <c r="AM336" s="511"/>
      <c r="AN336" s="325"/>
      <c r="AO336" s="325"/>
      <c r="AP336" s="325"/>
      <c r="AQ336" s="511"/>
    </row>
    <row r="337" spans="1:43" ht="12.75">
      <c r="A337" s="325"/>
      <c r="B337" s="510"/>
      <c r="C337" s="325"/>
      <c r="D337" s="325"/>
      <c r="E337" s="325"/>
      <c r="F337" s="325"/>
      <c r="G337" s="325"/>
      <c r="H337" s="511"/>
      <c r="I337" s="325"/>
      <c r="J337" s="325"/>
      <c r="K337" s="325"/>
      <c r="L337" s="325"/>
      <c r="M337" s="325"/>
      <c r="N337" s="325"/>
      <c r="O337" s="325"/>
      <c r="P337" s="325"/>
      <c r="Q337" s="325"/>
      <c r="R337" s="325"/>
      <c r="S337" s="325"/>
      <c r="T337" s="325"/>
      <c r="U337" s="325"/>
      <c r="V337" s="325"/>
      <c r="W337" s="325"/>
      <c r="X337" s="325"/>
      <c r="Y337" s="325"/>
      <c r="Z337" s="325"/>
      <c r="AA337" s="511"/>
      <c r="AB337" s="325"/>
      <c r="AC337" s="325"/>
      <c r="AD337" s="325"/>
      <c r="AE337" s="511"/>
      <c r="AF337" s="325"/>
      <c r="AG337" s="325"/>
      <c r="AH337" s="325"/>
      <c r="AI337" s="511"/>
      <c r="AJ337" s="325"/>
      <c r="AK337" s="511"/>
      <c r="AL337" s="325"/>
      <c r="AM337" s="511"/>
      <c r="AN337" s="325"/>
      <c r="AO337" s="325"/>
      <c r="AP337" s="325"/>
      <c r="AQ337" s="511"/>
    </row>
    <row r="338" spans="1:43" ht="12.75">
      <c r="A338" s="325"/>
      <c r="B338" s="510"/>
      <c r="C338" s="325"/>
      <c r="D338" s="325"/>
      <c r="E338" s="325"/>
      <c r="F338" s="325"/>
      <c r="G338" s="325"/>
      <c r="H338" s="511"/>
      <c r="I338" s="325"/>
      <c r="J338" s="325"/>
      <c r="K338" s="325"/>
      <c r="L338" s="325"/>
      <c r="M338" s="325"/>
      <c r="N338" s="325"/>
      <c r="O338" s="325"/>
      <c r="P338" s="325"/>
      <c r="Q338" s="325"/>
      <c r="R338" s="325"/>
      <c r="S338" s="325"/>
      <c r="T338" s="325"/>
      <c r="U338" s="325"/>
      <c r="V338" s="325"/>
      <c r="W338" s="325"/>
      <c r="X338" s="325"/>
      <c r="Y338" s="325"/>
      <c r="Z338" s="325"/>
      <c r="AA338" s="511"/>
      <c r="AB338" s="325"/>
      <c r="AC338" s="325"/>
      <c r="AD338" s="325"/>
      <c r="AE338" s="511"/>
      <c r="AF338" s="325"/>
      <c r="AG338" s="325"/>
      <c r="AH338" s="325"/>
      <c r="AI338" s="511"/>
      <c r="AJ338" s="325"/>
      <c r="AK338" s="511"/>
      <c r="AL338" s="325"/>
      <c r="AM338" s="511"/>
      <c r="AN338" s="325"/>
      <c r="AO338" s="325"/>
      <c r="AP338" s="325"/>
      <c r="AQ338" s="511"/>
    </row>
    <row r="339" spans="1:43" ht="12.75">
      <c r="A339" s="325"/>
      <c r="B339" s="510"/>
      <c r="C339" s="325"/>
      <c r="D339" s="325"/>
      <c r="E339" s="325"/>
      <c r="F339" s="325"/>
      <c r="G339" s="325"/>
      <c r="H339" s="511"/>
      <c r="I339" s="325"/>
      <c r="J339" s="325"/>
      <c r="K339" s="325"/>
      <c r="L339" s="325"/>
      <c r="M339" s="325"/>
      <c r="N339" s="325"/>
      <c r="O339" s="325"/>
      <c r="P339" s="325"/>
      <c r="Q339" s="325"/>
      <c r="R339" s="325"/>
      <c r="S339" s="325"/>
      <c r="T339" s="325"/>
      <c r="U339" s="325"/>
      <c r="V339" s="325"/>
      <c r="W339" s="325"/>
      <c r="X339" s="325"/>
      <c r="Y339" s="325"/>
      <c r="Z339" s="325"/>
      <c r="AA339" s="511"/>
      <c r="AB339" s="325"/>
      <c r="AC339" s="325"/>
      <c r="AD339" s="325"/>
      <c r="AE339" s="511"/>
      <c r="AF339" s="325"/>
      <c r="AG339" s="325"/>
      <c r="AH339" s="325"/>
      <c r="AI339" s="511"/>
      <c r="AJ339" s="325"/>
      <c r="AK339" s="511"/>
      <c r="AL339" s="325"/>
      <c r="AM339" s="511"/>
      <c r="AN339" s="325"/>
      <c r="AO339" s="325"/>
      <c r="AP339" s="325"/>
      <c r="AQ339" s="511"/>
    </row>
    <row r="340" spans="1:43" ht="12.75">
      <c r="A340" s="325"/>
      <c r="B340" s="510"/>
      <c r="C340" s="325"/>
      <c r="D340" s="325"/>
      <c r="E340" s="325"/>
      <c r="F340" s="325"/>
      <c r="G340" s="325"/>
      <c r="H340" s="511"/>
      <c r="I340" s="325"/>
      <c r="J340" s="325"/>
      <c r="K340" s="325"/>
      <c r="L340" s="325"/>
      <c r="M340" s="325"/>
      <c r="N340" s="325"/>
      <c r="O340" s="325"/>
      <c r="P340" s="325"/>
      <c r="Q340" s="325"/>
      <c r="R340" s="325"/>
      <c r="S340" s="325"/>
      <c r="T340" s="325"/>
      <c r="U340" s="325"/>
      <c r="V340" s="325"/>
      <c r="W340" s="325"/>
      <c r="X340" s="325"/>
      <c r="Y340" s="325"/>
      <c r="Z340" s="325"/>
      <c r="AA340" s="511"/>
      <c r="AB340" s="325"/>
      <c r="AC340" s="325"/>
      <c r="AD340" s="325"/>
      <c r="AE340" s="511"/>
      <c r="AF340" s="325"/>
      <c r="AG340" s="325"/>
      <c r="AH340" s="325"/>
      <c r="AI340" s="511"/>
      <c r="AJ340" s="325"/>
      <c r="AK340" s="511"/>
      <c r="AL340" s="325"/>
      <c r="AM340" s="511"/>
      <c r="AN340" s="325"/>
      <c r="AO340" s="325"/>
      <c r="AP340" s="325"/>
      <c r="AQ340" s="511"/>
    </row>
    <row r="341" spans="1:43" ht="12.75">
      <c r="A341" s="325"/>
      <c r="B341" s="510"/>
      <c r="C341" s="325"/>
      <c r="D341" s="325"/>
      <c r="E341" s="325"/>
      <c r="F341" s="325"/>
      <c r="G341" s="325"/>
      <c r="H341" s="511"/>
      <c r="I341" s="325"/>
      <c r="J341" s="325"/>
      <c r="K341" s="325"/>
      <c r="L341" s="325"/>
      <c r="M341" s="325"/>
      <c r="N341" s="325"/>
      <c r="O341" s="325"/>
      <c r="P341" s="325"/>
      <c r="Q341" s="325"/>
      <c r="R341" s="325"/>
      <c r="S341" s="325"/>
      <c r="T341" s="325"/>
      <c r="U341" s="325"/>
      <c r="V341" s="325"/>
      <c r="W341" s="325"/>
      <c r="X341" s="325"/>
      <c r="Y341" s="325"/>
      <c r="Z341" s="325"/>
      <c r="AA341" s="511"/>
      <c r="AB341" s="325"/>
      <c r="AC341" s="325"/>
      <c r="AD341" s="325"/>
      <c r="AE341" s="511"/>
      <c r="AF341" s="325"/>
      <c r="AG341" s="325"/>
      <c r="AH341" s="325"/>
      <c r="AI341" s="511"/>
      <c r="AJ341" s="325"/>
      <c r="AK341" s="511"/>
      <c r="AL341" s="325"/>
      <c r="AM341" s="511"/>
      <c r="AN341" s="325"/>
      <c r="AO341" s="325"/>
      <c r="AP341" s="325"/>
      <c r="AQ341" s="511"/>
    </row>
    <row r="342" spans="1:43" ht="12.75">
      <c r="A342" s="325"/>
      <c r="B342" s="510"/>
      <c r="C342" s="325"/>
      <c r="D342" s="325"/>
      <c r="E342" s="325"/>
      <c r="F342" s="325"/>
      <c r="G342" s="325"/>
      <c r="H342" s="511"/>
      <c r="I342" s="325"/>
      <c r="J342" s="325"/>
      <c r="K342" s="325"/>
      <c r="L342" s="325"/>
      <c r="M342" s="325"/>
      <c r="N342" s="325"/>
      <c r="O342" s="325"/>
      <c r="P342" s="325"/>
      <c r="Q342" s="325"/>
      <c r="R342" s="325"/>
      <c r="S342" s="325"/>
      <c r="T342" s="325"/>
      <c r="U342" s="325"/>
      <c r="V342" s="325"/>
      <c r="W342" s="325"/>
      <c r="X342" s="325"/>
      <c r="Y342" s="325"/>
      <c r="Z342" s="325"/>
      <c r="AA342" s="511"/>
      <c r="AB342" s="325"/>
      <c r="AC342" s="325"/>
      <c r="AD342" s="325"/>
      <c r="AE342" s="511"/>
      <c r="AF342" s="325"/>
      <c r="AG342" s="325"/>
      <c r="AH342" s="325"/>
      <c r="AI342" s="511"/>
      <c r="AJ342" s="325"/>
      <c r="AK342" s="511"/>
      <c r="AL342" s="325"/>
      <c r="AM342" s="511"/>
      <c r="AN342" s="325"/>
      <c r="AO342" s="325"/>
      <c r="AP342" s="325"/>
      <c r="AQ342" s="511"/>
    </row>
    <row r="343" spans="1:43" ht="12.75">
      <c r="A343" s="325"/>
      <c r="B343" s="510"/>
      <c r="C343" s="325"/>
      <c r="D343" s="325"/>
      <c r="E343" s="325"/>
      <c r="F343" s="325"/>
      <c r="G343" s="325"/>
      <c r="H343" s="511"/>
      <c r="I343" s="325"/>
      <c r="J343" s="325"/>
      <c r="K343" s="325"/>
      <c r="L343" s="325"/>
      <c r="M343" s="325"/>
      <c r="N343" s="325"/>
      <c r="O343" s="325"/>
      <c r="P343" s="325"/>
      <c r="Q343" s="325"/>
      <c r="R343" s="325"/>
      <c r="S343" s="325"/>
      <c r="T343" s="325"/>
      <c r="U343" s="325"/>
      <c r="V343" s="325"/>
      <c r="W343" s="325"/>
      <c r="X343" s="325"/>
      <c r="Y343" s="325"/>
      <c r="Z343" s="325"/>
      <c r="AA343" s="511"/>
      <c r="AB343" s="325"/>
      <c r="AC343" s="325"/>
      <c r="AD343" s="325"/>
      <c r="AE343" s="511"/>
      <c r="AF343" s="325"/>
      <c r="AG343" s="325"/>
      <c r="AH343" s="325"/>
      <c r="AI343" s="511"/>
      <c r="AJ343" s="325"/>
      <c r="AK343" s="511"/>
      <c r="AL343" s="325"/>
      <c r="AM343" s="511"/>
      <c r="AN343" s="325"/>
      <c r="AO343" s="325"/>
      <c r="AP343" s="325"/>
      <c r="AQ343" s="511"/>
    </row>
    <row r="344" spans="1:43" ht="12.75">
      <c r="A344" s="325"/>
      <c r="B344" s="510"/>
      <c r="C344" s="325"/>
      <c r="D344" s="325"/>
      <c r="E344" s="325"/>
      <c r="F344" s="325"/>
      <c r="G344" s="325"/>
      <c r="H344" s="511"/>
      <c r="I344" s="325"/>
      <c r="J344" s="325"/>
      <c r="K344" s="325"/>
      <c r="L344" s="325"/>
      <c r="M344" s="325"/>
      <c r="N344" s="325"/>
      <c r="O344" s="325"/>
      <c r="P344" s="325"/>
      <c r="Q344" s="325"/>
      <c r="R344" s="325"/>
      <c r="S344" s="325"/>
      <c r="T344" s="325"/>
      <c r="U344" s="325"/>
      <c r="V344" s="325"/>
      <c r="W344" s="325"/>
      <c r="X344" s="325"/>
      <c r="Y344" s="325"/>
      <c r="Z344" s="325"/>
      <c r="AA344" s="511"/>
      <c r="AB344" s="325"/>
      <c r="AC344" s="325"/>
      <c r="AD344" s="325"/>
      <c r="AE344" s="511"/>
      <c r="AF344" s="325"/>
      <c r="AG344" s="325"/>
      <c r="AH344" s="325"/>
      <c r="AI344" s="511"/>
      <c r="AJ344" s="325"/>
      <c r="AK344" s="511"/>
      <c r="AL344" s="325"/>
      <c r="AM344" s="511"/>
      <c r="AN344" s="325"/>
      <c r="AO344" s="325"/>
      <c r="AP344" s="325"/>
      <c r="AQ344" s="511"/>
    </row>
    <row r="345" spans="1:43" ht="12.75">
      <c r="A345" s="325"/>
      <c r="B345" s="510"/>
      <c r="C345" s="325"/>
      <c r="D345" s="325"/>
      <c r="E345" s="325"/>
      <c r="F345" s="325"/>
      <c r="G345" s="325"/>
      <c r="H345" s="511"/>
      <c r="I345" s="325"/>
      <c r="J345" s="325"/>
      <c r="K345" s="325"/>
      <c r="L345" s="325"/>
      <c r="M345" s="325"/>
      <c r="N345" s="325"/>
      <c r="O345" s="325"/>
      <c r="P345" s="325"/>
      <c r="Q345" s="325"/>
      <c r="R345" s="325"/>
      <c r="S345" s="325"/>
      <c r="T345" s="325"/>
      <c r="U345" s="325"/>
      <c r="V345" s="325"/>
      <c r="W345" s="325"/>
      <c r="X345" s="325"/>
      <c r="Y345" s="325"/>
      <c r="Z345" s="325"/>
      <c r="AA345" s="511"/>
      <c r="AB345" s="325"/>
      <c r="AC345" s="325"/>
      <c r="AD345" s="325"/>
      <c r="AE345" s="511"/>
      <c r="AF345" s="325"/>
      <c r="AG345" s="325"/>
      <c r="AH345" s="325"/>
      <c r="AI345" s="511"/>
      <c r="AJ345" s="325"/>
      <c r="AK345" s="511"/>
      <c r="AL345" s="325"/>
      <c r="AM345" s="511"/>
      <c r="AN345" s="325"/>
      <c r="AO345" s="325"/>
      <c r="AP345" s="325"/>
      <c r="AQ345" s="511"/>
    </row>
    <row r="346" spans="1:43" ht="12.75">
      <c r="A346" s="325"/>
      <c r="B346" s="510"/>
      <c r="C346" s="325"/>
      <c r="D346" s="325"/>
      <c r="E346" s="325"/>
      <c r="F346" s="325"/>
      <c r="G346" s="325"/>
      <c r="H346" s="511"/>
      <c r="I346" s="325"/>
      <c r="J346" s="325"/>
      <c r="K346" s="325"/>
      <c r="L346" s="325"/>
      <c r="M346" s="325"/>
      <c r="N346" s="325"/>
      <c r="O346" s="325"/>
      <c r="P346" s="325"/>
      <c r="Q346" s="325"/>
      <c r="R346" s="325"/>
      <c r="S346" s="325"/>
      <c r="T346" s="325"/>
      <c r="U346" s="325"/>
      <c r="V346" s="325"/>
      <c r="W346" s="325"/>
      <c r="X346" s="325"/>
      <c r="Y346" s="325"/>
      <c r="Z346" s="325"/>
      <c r="AA346" s="511"/>
      <c r="AB346" s="325"/>
      <c r="AC346" s="325"/>
      <c r="AD346" s="325"/>
      <c r="AE346" s="511"/>
      <c r="AF346" s="325"/>
      <c r="AG346" s="325"/>
      <c r="AH346" s="325"/>
      <c r="AI346" s="511"/>
      <c r="AJ346" s="325"/>
      <c r="AK346" s="511"/>
      <c r="AL346" s="325"/>
      <c r="AM346" s="511"/>
      <c r="AN346" s="325"/>
      <c r="AO346" s="325"/>
      <c r="AP346" s="325"/>
      <c r="AQ346" s="511"/>
    </row>
    <row r="347" spans="1:43" ht="12.75">
      <c r="A347" s="325"/>
      <c r="B347" s="510"/>
      <c r="C347" s="325"/>
      <c r="D347" s="325"/>
      <c r="E347" s="325"/>
      <c r="F347" s="325"/>
      <c r="G347" s="325"/>
      <c r="H347" s="511"/>
      <c r="I347" s="325"/>
      <c r="J347" s="325"/>
      <c r="K347" s="325"/>
      <c r="L347" s="325"/>
      <c r="M347" s="325"/>
      <c r="N347" s="325"/>
      <c r="O347" s="325"/>
      <c r="P347" s="325"/>
      <c r="Q347" s="325"/>
      <c r="R347" s="325"/>
      <c r="S347" s="325"/>
      <c r="T347" s="325"/>
      <c r="U347" s="325"/>
      <c r="V347" s="325"/>
      <c r="W347" s="325"/>
      <c r="X347" s="325"/>
      <c r="Y347" s="325"/>
      <c r="Z347" s="325"/>
      <c r="AA347" s="511"/>
      <c r="AB347" s="325"/>
      <c r="AC347" s="325"/>
      <c r="AD347" s="325"/>
      <c r="AE347" s="511"/>
      <c r="AF347" s="325"/>
      <c r="AG347" s="325"/>
      <c r="AH347" s="325"/>
      <c r="AI347" s="511"/>
      <c r="AJ347" s="325"/>
      <c r="AK347" s="511"/>
      <c r="AL347" s="325"/>
      <c r="AM347" s="511"/>
      <c r="AN347" s="325"/>
      <c r="AO347" s="325"/>
      <c r="AP347" s="325"/>
      <c r="AQ347" s="511"/>
    </row>
    <row r="348" spans="1:43" ht="12.75">
      <c r="A348" s="325"/>
      <c r="B348" s="510"/>
      <c r="C348" s="325"/>
      <c r="D348" s="325"/>
      <c r="E348" s="325"/>
      <c r="F348" s="325"/>
      <c r="G348" s="325"/>
      <c r="H348" s="511"/>
      <c r="I348" s="325"/>
      <c r="J348" s="325"/>
      <c r="K348" s="325"/>
      <c r="L348" s="325"/>
      <c r="M348" s="325"/>
      <c r="N348" s="325"/>
      <c r="O348" s="325"/>
      <c r="P348" s="325"/>
      <c r="Q348" s="325"/>
      <c r="R348" s="325"/>
      <c r="S348" s="325"/>
      <c r="T348" s="325"/>
      <c r="U348" s="325"/>
      <c r="V348" s="325"/>
      <c r="W348" s="325"/>
      <c r="X348" s="325"/>
      <c r="Y348" s="325"/>
      <c r="Z348" s="325"/>
      <c r="AA348" s="511"/>
      <c r="AB348" s="325"/>
      <c r="AC348" s="325"/>
      <c r="AD348" s="325"/>
      <c r="AE348" s="511"/>
      <c r="AF348" s="325"/>
      <c r="AG348" s="325"/>
      <c r="AH348" s="325"/>
      <c r="AI348" s="511"/>
      <c r="AJ348" s="325"/>
      <c r="AK348" s="511"/>
      <c r="AL348" s="325"/>
      <c r="AM348" s="511"/>
      <c r="AN348" s="325"/>
      <c r="AO348" s="325"/>
      <c r="AP348" s="325"/>
      <c r="AQ348" s="511"/>
    </row>
    <row r="349" spans="1:43" ht="12.75">
      <c r="A349" s="325"/>
      <c r="B349" s="510"/>
      <c r="C349" s="325"/>
      <c r="D349" s="325"/>
      <c r="E349" s="325"/>
      <c r="F349" s="325"/>
      <c r="G349" s="325"/>
      <c r="H349" s="511"/>
      <c r="I349" s="325"/>
      <c r="J349" s="325"/>
      <c r="K349" s="325"/>
      <c r="L349" s="325"/>
      <c r="M349" s="325"/>
      <c r="N349" s="325"/>
      <c r="O349" s="325"/>
      <c r="P349" s="325"/>
      <c r="Q349" s="325"/>
      <c r="R349" s="325"/>
      <c r="S349" s="325"/>
      <c r="T349" s="325"/>
      <c r="U349" s="325"/>
      <c r="V349" s="325"/>
      <c r="W349" s="325"/>
      <c r="X349" s="325"/>
      <c r="Y349" s="325"/>
      <c r="Z349" s="325"/>
      <c r="AA349" s="511"/>
      <c r="AB349" s="325"/>
      <c r="AC349" s="325"/>
      <c r="AD349" s="325"/>
      <c r="AE349" s="511"/>
      <c r="AF349" s="325"/>
      <c r="AG349" s="325"/>
      <c r="AH349" s="325"/>
      <c r="AI349" s="511"/>
      <c r="AJ349" s="325"/>
      <c r="AK349" s="511"/>
      <c r="AL349" s="325"/>
      <c r="AM349" s="511"/>
      <c r="AN349" s="325"/>
      <c r="AO349" s="325"/>
      <c r="AP349" s="325"/>
      <c r="AQ349" s="511"/>
    </row>
    <row r="350" spans="1:43" ht="12.75">
      <c r="A350" s="325"/>
      <c r="B350" s="510"/>
      <c r="C350" s="325"/>
      <c r="D350" s="325"/>
      <c r="E350" s="325"/>
      <c r="F350" s="325"/>
      <c r="G350" s="325"/>
      <c r="H350" s="511"/>
      <c r="I350" s="325"/>
      <c r="J350" s="325"/>
      <c r="K350" s="325"/>
      <c r="L350" s="325"/>
      <c r="M350" s="325"/>
      <c r="N350" s="325"/>
      <c r="O350" s="325"/>
      <c r="P350" s="325"/>
      <c r="Q350" s="325"/>
      <c r="R350" s="325"/>
      <c r="S350" s="325"/>
      <c r="T350" s="325"/>
      <c r="U350" s="325"/>
      <c r="V350" s="325"/>
      <c r="W350" s="325"/>
      <c r="X350" s="325"/>
      <c r="Y350" s="325"/>
      <c r="Z350" s="325"/>
      <c r="AA350" s="511"/>
      <c r="AB350" s="325"/>
      <c r="AC350" s="325"/>
      <c r="AD350" s="325"/>
      <c r="AE350" s="511"/>
      <c r="AF350" s="325"/>
      <c r="AG350" s="325"/>
      <c r="AH350" s="325"/>
      <c r="AI350" s="511"/>
      <c r="AJ350" s="325"/>
      <c r="AK350" s="511"/>
      <c r="AL350" s="325"/>
      <c r="AM350" s="511"/>
      <c r="AN350" s="325"/>
      <c r="AO350" s="325"/>
      <c r="AP350" s="325"/>
      <c r="AQ350" s="511"/>
    </row>
    <row r="351" spans="1:43" ht="12.75">
      <c r="A351" s="325"/>
      <c r="B351" s="510"/>
      <c r="C351" s="325"/>
      <c r="D351" s="325"/>
      <c r="E351" s="325"/>
      <c r="F351" s="325"/>
      <c r="G351" s="325"/>
      <c r="H351" s="511"/>
      <c r="I351" s="325"/>
      <c r="J351" s="325"/>
      <c r="K351" s="325"/>
      <c r="L351" s="325"/>
      <c r="M351" s="325"/>
      <c r="N351" s="325"/>
      <c r="O351" s="325"/>
      <c r="P351" s="325"/>
      <c r="Q351" s="325"/>
      <c r="R351" s="325"/>
      <c r="S351" s="325"/>
      <c r="T351" s="325"/>
      <c r="U351" s="325"/>
      <c r="V351" s="325"/>
      <c r="W351" s="325"/>
      <c r="X351" s="325"/>
      <c r="Y351" s="325"/>
      <c r="Z351" s="325"/>
      <c r="AA351" s="511"/>
      <c r="AB351" s="325"/>
      <c r="AC351" s="325"/>
      <c r="AD351" s="325"/>
      <c r="AE351" s="511"/>
      <c r="AF351" s="325"/>
      <c r="AG351" s="325"/>
      <c r="AH351" s="325"/>
      <c r="AI351" s="511"/>
      <c r="AJ351" s="325"/>
      <c r="AK351" s="511"/>
      <c r="AL351" s="325"/>
      <c r="AM351" s="511"/>
      <c r="AN351" s="325"/>
      <c r="AO351" s="325"/>
      <c r="AP351" s="325"/>
      <c r="AQ351" s="511"/>
    </row>
    <row r="352" spans="1:43" ht="12.75">
      <c r="A352" s="325"/>
      <c r="B352" s="510"/>
      <c r="C352" s="325"/>
      <c r="D352" s="325"/>
      <c r="E352" s="325"/>
      <c r="F352" s="325"/>
      <c r="G352" s="325"/>
      <c r="H352" s="511"/>
      <c r="I352" s="325"/>
      <c r="J352" s="325"/>
      <c r="K352" s="325"/>
      <c r="L352" s="325"/>
      <c r="M352" s="325"/>
      <c r="N352" s="325"/>
      <c r="O352" s="325"/>
      <c r="P352" s="325"/>
      <c r="Q352" s="325"/>
      <c r="R352" s="325"/>
      <c r="S352" s="325"/>
      <c r="T352" s="325"/>
      <c r="U352" s="325"/>
      <c r="V352" s="325"/>
      <c r="W352" s="325"/>
      <c r="X352" s="325"/>
      <c r="Y352" s="325"/>
      <c r="Z352" s="325"/>
      <c r="AA352" s="511"/>
      <c r="AB352" s="325"/>
      <c r="AC352" s="325"/>
      <c r="AD352" s="325"/>
      <c r="AE352" s="511"/>
      <c r="AF352" s="325"/>
      <c r="AG352" s="325"/>
      <c r="AH352" s="325"/>
      <c r="AI352" s="511"/>
      <c r="AJ352" s="325"/>
      <c r="AK352" s="511"/>
      <c r="AL352" s="325"/>
      <c r="AM352" s="511"/>
      <c r="AN352" s="325"/>
      <c r="AO352" s="325"/>
      <c r="AP352" s="325"/>
      <c r="AQ352" s="511"/>
    </row>
    <row r="353" spans="1:43" ht="12.75">
      <c r="A353" s="325"/>
      <c r="B353" s="510"/>
      <c r="C353" s="325"/>
      <c r="D353" s="325"/>
      <c r="E353" s="325"/>
      <c r="F353" s="325"/>
      <c r="G353" s="325"/>
      <c r="H353" s="511"/>
      <c r="I353" s="325"/>
      <c r="J353" s="325"/>
      <c r="K353" s="325"/>
      <c r="L353" s="325"/>
      <c r="M353" s="325"/>
      <c r="N353" s="325"/>
      <c r="O353" s="325"/>
      <c r="P353" s="325"/>
      <c r="Q353" s="325"/>
      <c r="R353" s="325"/>
      <c r="S353" s="325"/>
      <c r="T353" s="325"/>
      <c r="U353" s="325"/>
      <c r="V353" s="325"/>
      <c r="W353" s="325"/>
      <c r="X353" s="325"/>
      <c r="Y353" s="325"/>
      <c r="Z353" s="325"/>
      <c r="AA353" s="511"/>
      <c r="AB353" s="325"/>
      <c r="AC353" s="325"/>
      <c r="AD353" s="325"/>
      <c r="AE353" s="511"/>
      <c r="AF353" s="325"/>
      <c r="AG353" s="325"/>
      <c r="AH353" s="325"/>
      <c r="AI353" s="511"/>
      <c r="AJ353" s="325"/>
      <c r="AK353" s="511"/>
      <c r="AL353" s="325"/>
      <c r="AM353" s="511"/>
      <c r="AN353" s="325"/>
      <c r="AO353" s="325"/>
      <c r="AP353" s="325"/>
      <c r="AQ353" s="511"/>
    </row>
    <row r="354" spans="1:43" ht="12.75">
      <c r="A354" s="325"/>
      <c r="B354" s="510"/>
      <c r="C354" s="325"/>
      <c r="D354" s="325"/>
      <c r="E354" s="325"/>
      <c r="F354" s="325"/>
      <c r="G354" s="325"/>
      <c r="H354" s="511"/>
      <c r="I354" s="325"/>
      <c r="J354" s="325"/>
      <c r="K354" s="325"/>
      <c r="L354" s="325"/>
      <c r="M354" s="325"/>
      <c r="N354" s="325"/>
      <c r="O354" s="325"/>
      <c r="P354" s="325"/>
      <c r="Q354" s="325"/>
      <c r="R354" s="325"/>
      <c r="S354" s="325"/>
      <c r="T354" s="325"/>
      <c r="U354" s="325"/>
      <c r="V354" s="325"/>
      <c r="W354" s="325"/>
      <c r="X354" s="325"/>
      <c r="Y354" s="325"/>
      <c r="Z354" s="325"/>
      <c r="AA354" s="511"/>
      <c r="AB354" s="325"/>
      <c r="AC354" s="325"/>
      <c r="AD354" s="325"/>
      <c r="AE354" s="511"/>
      <c r="AF354" s="325"/>
      <c r="AG354" s="325"/>
      <c r="AH354" s="325"/>
      <c r="AI354" s="511"/>
      <c r="AJ354" s="325"/>
      <c r="AK354" s="511"/>
      <c r="AL354" s="325"/>
      <c r="AM354" s="511"/>
      <c r="AN354" s="325"/>
      <c r="AO354" s="325"/>
      <c r="AP354" s="325"/>
      <c r="AQ354" s="511"/>
    </row>
    <row r="355" spans="1:43" ht="12.75">
      <c r="A355" s="325"/>
      <c r="B355" s="510"/>
      <c r="C355" s="325"/>
      <c r="D355" s="325"/>
      <c r="E355" s="325"/>
      <c r="F355" s="325"/>
      <c r="G355" s="325"/>
      <c r="H355" s="511"/>
      <c r="I355" s="325"/>
      <c r="J355" s="325"/>
      <c r="K355" s="325"/>
      <c r="L355" s="325"/>
      <c r="M355" s="325"/>
      <c r="N355" s="325"/>
      <c r="O355" s="325"/>
      <c r="P355" s="325"/>
      <c r="Q355" s="325"/>
      <c r="R355" s="325"/>
      <c r="S355" s="325"/>
      <c r="T355" s="325"/>
      <c r="U355" s="325"/>
      <c r="V355" s="325"/>
      <c r="W355" s="325"/>
      <c r="X355" s="325"/>
      <c r="Y355" s="325"/>
      <c r="Z355" s="325"/>
      <c r="AA355" s="511"/>
      <c r="AB355" s="325"/>
      <c r="AC355" s="325"/>
      <c r="AD355" s="325"/>
      <c r="AE355" s="511"/>
      <c r="AF355" s="325"/>
      <c r="AG355" s="325"/>
      <c r="AH355" s="325"/>
      <c r="AI355" s="511"/>
      <c r="AJ355" s="325"/>
      <c r="AK355" s="511"/>
      <c r="AL355" s="325"/>
      <c r="AM355" s="511"/>
      <c r="AN355" s="325"/>
      <c r="AO355" s="325"/>
      <c r="AP355" s="325"/>
      <c r="AQ355" s="511"/>
    </row>
    <row r="356" spans="1:43" ht="12.75">
      <c r="A356" s="325"/>
      <c r="B356" s="510"/>
      <c r="C356" s="325"/>
      <c r="D356" s="325"/>
      <c r="E356" s="325"/>
      <c r="F356" s="325"/>
      <c r="G356" s="325"/>
      <c r="H356" s="511"/>
      <c r="I356" s="325"/>
      <c r="J356" s="325"/>
      <c r="K356" s="325"/>
      <c r="L356" s="325"/>
      <c r="M356" s="325"/>
      <c r="N356" s="325"/>
      <c r="O356" s="325"/>
      <c r="P356" s="325"/>
      <c r="Q356" s="325"/>
      <c r="R356" s="325"/>
      <c r="S356" s="325"/>
      <c r="T356" s="325"/>
      <c r="U356" s="325"/>
      <c r="V356" s="325"/>
      <c r="W356" s="325"/>
      <c r="X356" s="325"/>
      <c r="Y356" s="325"/>
      <c r="Z356" s="325"/>
      <c r="AA356" s="511"/>
      <c r="AB356" s="325"/>
      <c r="AC356" s="325"/>
      <c r="AD356" s="325"/>
      <c r="AE356" s="511"/>
      <c r="AF356" s="325"/>
      <c r="AG356" s="325"/>
      <c r="AH356" s="325"/>
      <c r="AI356" s="511"/>
      <c r="AJ356" s="325"/>
      <c r="AK356" s="511"/>
      <c r="AL356" s="325"/>
      <c r="AM356" s="511"/>
      <c r="AN356" s="325"/>
      <c r="AO356" s="325"/>
      <c r="AP356" s="325"/>
      <c r="AQ356" s="511"/>
    </row>
    <row r="357" spans="1:43" ht="12.75">
      <c r="A357" s="325"/>
      <c r="B357" s="510"/>
      <c r="C357" s="325"/>
      <c r="D357" s="325"/>
      <c r="E357" s="325"/>
      <c r="F357" s="325"/>
      <c r="G357" s="325"/>
      <c r="H357" s="511"/>
      <c r="I357" s="325"/>
      <c r="J357" s="325"/>
      <c r="K357" s="325"/>
      <c r="L357" s="325"/>
      <c r="M357" s="325"/>
      <c r="N357" s="325"/>
      <c r="O357" s="325"/>
      <c r="P357" s="325"/>
      <c r="Q357" s="325"/>
      <c r="R357" s="325"/>
      <c r="S357" s="325"/>
      <c r="T357" s="325"/>
      <c r="U357" s="325"/>
      <c r="V357" s="325"/>
      <c r="W357" s="325"/>
      <c r="X357" s="325"/>
      <c r="Y357" s="325"/>
      <c r="Z357" s="325"/>
      <c r="AA357" s="511"/>
      <c r="AB357" s="325"/>
      <c r="AC357" s="325"/>
      <c r="AD357" s="325"/>
      <c r="AE357" s="511"/>
      <c r="AF357" s="325"/>
      <c r="AG357" s="325"/>
      <c r="AH357" s="325"/>
      <c r="AI357" s="511"/>
      <c r="AJ357" s="325"/>
      <c r="AK357" s="511"/>
      <c r="AL357" s="325"/>
      <c r="AM357" s="511"/>
      <c r="AN357" s="325"/>
      <c r="AO357" s="325"/>
      <c r="AP357" s="325"/>
      <c r="AQ357" s="511"/>
    </row>
    <row r="358" spans="1:43" ht="12.75">
      <c r="A358" s="325"/>
      <c r="B358" s="510"/>
      <c r="C358" s="325"/>
      <c r="D358" s="325"/>
      <c r="E358" s="325"/>
      <c r="F358" s="325"/>
      <c r="G358" s="325"/>
      <c r="H358" s="511"/>
      <c r="I358" s="325"/>
      <c r="J358" s="325"/>
      <c r="K358" s="325"/>
      <c r="L358" s="325"/>
      <c r="M358" s="325"/>
      <c r="N358" s="325"/>
      <c r="O358" s="325"/>
      <c r="P358" s="325"/>
      <c r="Q358" s="325"/>
      <c r="R358" s="325"/>
      <c r="S358" s="325"/>
      <c r="T358" s="325"/>
      <c r="U358" s="325"/>
      <c r="V358" s="325"/>
      <c r="W358" s="325"/>
      <c r="X358" s="325"/>
      <c r="Y358" s="325"/>
      <c r="Z358" s="325"/>
      <c r="AA358" s="511"/>
      <c r="AB358" s="325"/>
      <c r="AC358" s="325"/>
      <c r="AD358" s="325"/>
      <c r="AE358" s="511"/>
      <c r="AF358" s="325"/>
      <c r="AG358" s="325"/>
      <c r="AH358" s="325"/>
      <c r="AI358" s="511"/>
      <c r="AJ358" s="325"/>
      <c r="AK358" s="511"/>
      <c r="AL358" s="325"/>
      <c r="AM358" s="511"/>
      <c r="AN358" s="325"/>
      <c r="AO358" s="325"/>
      <c r="AP358" s="325"/>
      <c r="AQ358" s="511"/>
    </row>
    <row r="359" spans="1:43" ht="12.75">
      <c r="A359" s="325"/>
      <c r="B359" s="510"/>
      <c r="C359" s="325"/>
      <c r="D359" s="325"/>
      <c r="E359" s="325"/>
      <c r="F359" s="325"/>
      <c r="G359" s="325"/>
      <c r="H359" s="511"/>
      <c r="I359" s="325"/>
      <c r="J359" s="325"/>
      <c r="K359" s="325"/>
      <c r="L359" s="325"/>
      <c r="M359" s="325"/>
      <c r="N359" s="325"/>
      <c r="O359" s="325"/>
      <c r="P359" s="325"/>
      <c r="Q359" s="325"/>
      <c r="R359" s="325"/>
      <c r="S359" s="325"/>
      <c r="T359" s="325"/>
      <c r="U359" s="325"/>
      <c r="V359" s="325"/>
      <c r="W359" s="325"/>
      <c r="X359" s="325"/>
      <c r="Y359" s="325"/>
      <c r="Z359" s="325"/>
      <c r="AA359" s="511"/>
      <c r="AB359" s="325"/>
      <c r="AC359" s="325"/>
      <c r="AD359" s="325"/>
      <c r="AE359" s="511"/>
      <c r="AF359" s="325"/>
      <c r="AG359" s="325"/>
      <c r="AH359" s="325"/>
      <c r="AI359" s="511"/>
      <c r="AJ359" s="325"/>
      <c r="AK359" s="511"/>
      <c r="AL359" s="325"/>
      <c r="AM359" s="511"/>
      <c r="AN359" s="325"/>
      <c r="AO359" s="325"/>
      <c r="AP359" s="325"/>
      <c r="AQ359" s="511"/>
    </row>
    <row r="360" spans="1:43" ht="12.75">
      <c r="A360" s="325"/>
      <c r="B360" s="510"/>
      <c r="C360" s="325"/>
      <c r="D360" s="325"/>
      <c r="E360" s="325"/>
      <c r="F360" s="325"/>
      <c r="G360" s="325"/>
      <c r="H360" s="511"/>
      <c r="I360" s="325"/>
      <c r="J360" s="325"/>
      <c r="K360" s="325"/>
      <c r="L360" s="325"/>
      <c r="M360" s="325"/>
      <c r="N360" s="325"/>
      <c r="O360" s="325"/>
      <c r="P360" s="325"/>
      <c r="Q360" s="325"/>
      <c r="R360" s="325"/>
      <c r="S360" s="325"/>
      <c r="T360" s="325"/>
      <c r="U360" s="325"/>
      <c r="V360" s="325"/>
      <c r="W360" s="325"/>
      <c r="X360" s="325"/>
      <c r="Y360" s="325"/>
      <c r="Z360" s="325"/>
      <c r="AA360" s="511"/>
      <c r="AB360" s="325"/>
      <c r="AC360" s="325"/>
      <c r="AD360" s="325"/>
      <c r="AE360" s="511"/>
      <c r="AF360" s="325"/>
      <c r="AG360" s="325"/>
      <c r="AH360" s="325"/>
      <c r="AI360" s="511"/>
      <c r="AJ360" s="325"/>
      <c r="AK360" s="511"/>
      <c r="AL360" s="325"/>
      <c r="AM360" s="511"/>
      <c r="AN360" s="325"/>
      <c r="AO360" s="325"/>
      <c r="AP360" s="325"/>
      <c r="AQ360" s="511"/>
    </row>
    <row r="361" spans="1:43" ht="12.75">
      <c r="A361" s="325"/>
      <c r="B361" s="510"/>
      <c r="C361" s="325"/>
      <c r="D361" s="325"/>
      <c r="E361" s="325"/>
      <c r="F361" s="325"/>
      <c r="G361" s="325"/>
      <c r="H361" s="511"/>
      <c r="I361" s="325"/>
      <c r="J361" s="325"/>
      <c r="K361" s="325"/>
      <c r="L361" s="325"/>
      <c r="M361" s="325"/>
      <c r="N361" s="325"/>
      <c r="O361" s="325"/>
      <c r="P361" s="325"/>
      <c r="Q361" s="325"/>
      <c r="R361" s="325"/>
      <c r="S361" s="325"/>
      <c r="T361" s="325"/>
      <c r="U361" s="325"/>
      <c r="V361" s="325"/>
      <c r="W361" s="325"/>
      <c r="X361" s="325"/>
      <c r="Y361" s="325"/>
      <c r="Z361" s="325"/>
      <c r="AA361" s="511"/>
      <c r="AB361" s="325"/>
      <c r="AC361" s="325"/>
      <c r="AD361" s="325"/>
      <c r="AE361" s="511"/>
      <c r="AF361" s="325"/>
      <c r="AG361" s="325"/>
      <c r="AH361" s="325"/>
      <c r="AI361" s="511"/>
      <c r="AJ361" s="325"/>
      <c r="AK361" s="511"/>
      <c r="AL361" s="325"/>
      <c r="AM361" s="511"/>
      <c r="AN361" s="325"/>
      <c r="AO361" s="325"/>
      <c r="AP361" s="325"/>
      <c r="AQ361" s="511"/>
    </row>
    <row r="362" spans="1:43" ht="12.75">
      <c r="A362" s="325"/>
      <c r="B362" s="510"/>
      <c r="C362" s="325"/>
      <c r="D362" s="325"/>
      <c r="E362" s="325"/>
      <c r="F362" s="325"/>
      <c r="G362" s="325"/>
      <c r="H362" s="511"/>
      <c r="I362" s="325"/>
      <c r="J362" s="325"/>
      <c r="K362" s="325"/>
      <c r="L362" s="325"/>
      <c r="M362" s="325"/>
      <c r="N362" s="325"/>
      <c r="O362" s="325"/>
      <c r="P362" s="325"/>
      <c r="Q362" s="325"/>
      <c r="R362" s="325"/>
      <c r="S362" s="325"/>
      <c r="T362" s="325"/>
      <c r="U362" s="325"/>
      <c r="V362" s="325"/>
      <c r="W362" s="325"/>
      <c r="X362" s="325"/>
      <c r="Y362" s="325"/>
      <c r="Z362" s="325"/>
      <c r="AA362" s="511"/>
      <c r="AB362" s="325"/>
      <c r="AC362" s="325"/>
      <c r="AD362" s="325"/>
      <c r="AE362" s="511"/>
      <c r="AF362" s="325"/>
      <c r="AG362" s="325"/>
      <c r="AH362" s="325"/>
      <c r="AI362" s="511"/>
      <c r="AJ362" s="325"/>
      <c r="AK362" s="511"/>
      <c r="AL362" s="325"/>
      <c r="AM362" s="511"/>
      <c r="AN362" s="325"/>
      <c r="AO362" s="325"/>
      <c r="AP362" s="325"/>
      <c r="AQ362" s="511"/>
    </row>
    <row r="363" spans="1:43" ht="12.75">
      <c r="A363" s="325"/>
      <c r="B363" s="510"/>
      <c r="C363" s="325"/>
      <c r="D363" s="325"/>
      <c r="E363" s="325"/>
      <c r="F363" s="325"/>
      <c r="G363" s="325"/>
      <c r="H363" s="511"/>
      <c r="I363" s="325"/>
      <c r="J363" s="325"/>
      <c r="K363" s="325"/>
      <c r="L363" s="325"/>
      <c r="M363" s="325"/>
      <c r="N363" s="325"/>
      <c r="O363" s="325"/>
      <c r="P363" s="325"/>
      <c r="Q363" s="325"/>
      <c r="R363" s="325"/>
      <c r="S363" s="325"/>
      <c r="T363" s="325"/>
      <c r="U363" s="325"/>
      <c r="V363" s="325"/>
      <c r="W363" s="325"/>
      <c r="X363" s="325"/>
      <c r="Y363" s="325"/>
      <c r="Z363" s="325"/>
      <c r="AA363" s="511"/>
      <c r="AB363" s="325"/>
      <c r="AC363" s="325"/>
      <c r="AD363" s="325"/>
      <c r="AE363" s="511"/>
      <c r="AF363" s="325"/>
      <c r="AG363" s="325"/>
      <c r="AH363" s="325"/>
      <c r="AI363" s="511"/>
      <c r="AJ363" s="325"/>
      <c r="AK363" s="511"/>
      <c r="AL363" s="325"/>
      <c r="AM363" s="511"/>
      <c r="AN363" s="325"/>
      <c r="AO363" s="325"/>
      <c r="AP363" s="325"/>
      <c r="AQ363" s="511"/>
    </row>
    <row r="364" spans="1:43" ht="12.75">
      <c r="A364" s="325"/>
      <c r="B364" s="510"/>
      <c r="C364" s="325"/>
      <c r="D364" s="325"/>
      <c r="E364" s="325"/>
      <c r="F364" s="325"/>
      <c r="G364" s="325"/>
      <c r="H364" s="511"/>
      <c r="I364" s="325"/>
      <c r="J364" s="325"/>
      <c r="K364" s="325"/>
      <c r="L364" s="325"/>
      <c r="M364" s="325"/>
      <c r="N364" s="325"/>
      <c r="O364" s="325"/>
      <c r="P364" s="325"/>
      <c r="Q364" s="325"/>
      <c r="R364" s="325"/>
      <c r="S364" s="325"/>
      <c r="T364" s="325"/>
      <c r="U364" s="325"/>
      <c r="V364" s="325"/>
      <c r="W364" s="325"/>
      <c r="X364" s="325"/>
      <c r="Y364" s="325"/>
      <c r="Z364" s="325"/>
      <c r="AA364" s="511"/>
      <c r="AB364" s="325"/>
      <c r="AC364" s="325"/>
      <c r="AD364" s="325"/>
      <c r="AE364" s="511"/>
      <c r="AF364" s="325"/>
      <c r="AG364" s="325"/>
      <c r="AH364" s="325"/>
      <c r="AI364" s="511"/>
      <c r="AJ364" s="325"/>
      <c r="AK364" s="511"/>
      <c r="AL364" s="325"/>
      <c r="AM364" s="511"/>
      <c r="AN364" s="325"/>
      <c r="AO364" s="325"/>
      <c r="AP364" s="325"/>
      <c r="AQ364" s="511"/>
    </row>
    <row r="365" spans="1:43" ht="12.75">
      <c r="A365" s="325"/>
      <c r="B365" s="510"/>
      <c r="C365" s="325"/>
      <c r="D365" s="325"/>
      <c r="E365" s="325"/>
      <c r="F365" s="325"/>
      <c r="G365" s="325"/>
      <c r="H365" s="511"/>
      <c r="I365" s="325"/>
      <c r="J365" s="325"/>
      <c r="K365" s="325"/>
      <c r="L365" s="325"/>
      <c r="M365" s="325"/>
      <c r="N365" s="325"/>
      <c r="O365" s="325"/>
      <c r="P365" s="325"/>
      <c r="Q365" s="325"/>
      <c r="R365" s="325"/>
      <c r="S365" s="325"/>
      <c r="T365" s="325"/>
      <c r="U365" s="325"/>
      <c r="V365" s="325"/>
      <c r="W365" s="325"/>
      <c r="X365" s="325"/>
      <c r="Y365" s="325"/>
      <c r="Z365" s="325"/>
      <c r="AA365" s="511"/>
      <c r="AB365" s="325"/>
      <c r="AC365" s="325"/>
      <c r="AD365" s="325"/>
      <c r="AE365" s="511"/>
      <c r="AF365" s="325"/>
      <c r="AG365" s="325"/>
      <c r="AH365" s="325"/>
      <c r="AI365" s="511"/>
      <c r="AJ365" s="325"/>
      <c r="AK365" s="511"/>
      <c r="AL365" s="325"/>
      <c r="AM365" s="511"/>
      <c r="AN365" s="325"/>
      <c r="AO365" s="325"/>
      <c r="AP365" s="325"/>
      <c r="AQ365" s="511"/>
    </row>
    <row r="366" spans="1:43" ht="12.75">
      <c r="A366" s="325"/>
      <c r="B366" s="510"/>
      <c r="C366" s="325"/>
      <c r="D366" s="325"/>
      <c r="E366" s="325"/>
      <c r="F366" s="325"/>
      <c r="G366" s="325"/>
      <c r="H366" s="511"/>
      <c r="I366" s="325"/>
      <c r="J366" s="325"/>
      <c r="K366" s="325"/>
      <c r="L366" s="325"/>
      <c r="M366" s="325"/>
      <c r="N366" s="325"/>
      <c r="O366" s="325"/>
      <c r="P366" s="325"/>
      <c r="Q366" s="325"/>
      <c r="R366" s="325"/>
      <c r="S366" s="325"/>
      <c r="T366" s="325"/>
      <c r="U366" s="325"/>
      <c r="V366" s="325"/>
      <c r="W366" s="325"/>
      <c r="X366" s="325"/>
      <c r="Y366" s="325"/>
      <c r="Z366" s="325"/>
      <c r="AA366" s="511"/>
      <c r="AB366" s="325"/>
      <c r="AC366" s="325"/>
      <c r="AD366" s="325"/>
      <c r="AE366" s="511"/>
      <c r="AF366" s="325"/>
      <c r="AG366" s="325"/>
      <c r="AH366" s="325"/>
      <c r="AI366" s="511"/>
      <c r="AJ366" s="325"/>
      <c r="AK366" s="511"/>
      <c r="AL366" s="325"/>
      <c r="AM366" s="511"/>
      <c r="AN366" s="325"/>
      <c r="AO366" s="325"/>
      <c r="AP366" s="325"/>
      <c r="AQ366" s="511"/>
    </row>
    <row r="367" spans="1:43" ht="12.75">
      <c r="A367" s="325"/>
      <c r="B367" s="510"/>
      <c r="C367" s="325"/>
      <c r="D367" s="325"/>
      <c r="E367" s="325"/>
      <c r="F367" s="325"/>
      <c r="G367" s="325"/>
      <c r="H367" s="511"/>
      <c r="I367" s="325"/>
      <c r="J367" s="325"/>
      <c r="K367" s="325"/>
      <c r="L367" s="325"/>
      <c r="M367" s="325"/>
      <c r="N367" s="325"/>
      <c r="O367" s="325"/>
      <c r="P367" s="325"/>
      <c r="Q367" s="325"/>
      <c r="R367" s="325"/>
      <c r="S367" s="325"/>
      <c r="T367" s="325"/>
      <c r="U367" s="325"/>
      <c r="V367" s="325"/>
      <c r="W367" s="325"/>
      <c r="X367" s="325"/>
      <c r="Y367" s="325"/>
      <c r="Z367" s="325"/>
      <c r="AA367" s="511"/>
      <c r="AB367" s="325"/>
      <c r="AC367" s="325"/>
      <c r="AD367" s="325"/>
      <c r="AE367" s="511"/>
      <c r="AF367" s="325"/>
      <c r="AG367" s="325"/>
      <c r="AH367" s="325"/>
      <c r="AI367" s="511"/>
      <c r="AJ367" s="325"/>
      <c r="AK367" s="511"/>
      <c r="AL367" s="325"/>
      <c r="AM367" s="511"/>
      <c r="AN367" s="325"/>
      <c r="AO367" s="325"/>
      <c r="AP367" s="325"/>
      <c r="AQ367" s="511"/>
    </row>
    <row r="368" spans="1:43" ht="12.75">
      <c r="A368" s="325"/>
      <c r="B368" s="510"/>
      <c r="C368" s="325"/>
      <c r="D368" s="325"/>
      <c r="E368" s="325"/>
      <c r="F368" s="325"/>
      <c r="G368" s="325"/>
      <c r="H368" s="511"/>
      <c r="I368" s="325"/>
      <c r="J368" s="325"/>
      <c r="K368" s="325"/>
      <c r="L368" s="325"/>
      <c r="M368" s="325"/>
      <c r="N368" s="325"/>
      <c r="O368" s="325"/>
      <c r="P368" s="325"/>
      <c r="Q368" s="325"/>
      <c r="R368" s="325"/>
      <c r="S368" s="325"/>
      <c r="T368" s="325"/>
      <c r="U368" s="325"/>
      <c r="V368" s="325"/>
      <c r="W368" s="325"/>
      <c r="X368" s="325"/>
      <c r="Y368" s="325"/>
      <c r="Z368" s="325"/>
      <c r="AA368" s="511"/>
      <c r="AB368" s="325"/>
      <c r="AC368" s="325"/>
      <c r="AD368" s="325"/>
      <c r="AE368" s="511"/>
      <c r="AF368" s="325"/>
      <c r="AG368" s="325"/>
      <c r="AH368" s="325"/>
      <c r="AI368" s="511"/>
      <c r="AJ368" s="325"/>
      <c r="AK368" s="511"/>
      <c r="AL368" s="325"/>
      <c r="AM368" s="511"/>
      <c r="AN368" s="325"/>
      <c r="AO368" s="325"/>
      <c r="AP368" s="325"/>
      <c r="AQ368" s="511"/>
    </row>
    <row r="369" spans="1:43" ht="12.75">
      <c r="A369" s="325"/>
      <c r="B369" s="510"/>
      <c r="C369" s="325"/>
      <c r="D369" s="325"/>
      <c r="E369" s="325"/>
      <c r="F369" s="325"/>
      <c r="G369" s="325"/>
      <c r="H369" s="511"/>
      <c r="I369" s="325"/>
      <c r="J369" s="325"/>
      <c r="K369" s="325"/>
      <c r="L369" s="325"/>
      <c r="M369" s="325"/>
      <c r="N369" s="325"/>
      <c r="O369" s="325"/>
      <c r="P369" s="325"/>
      <c r="Q369" s="325"/>
      <c r="R369" s="325"/>
      <c r="S369" s="325"/>
      <c r="T369" s="325"/>
      <c r="U369" s="325"/>
      <c r="V369" s="325"/>
      <c r="W369" s="325"/>
      <c r="X369" s="325"/>
      <c r="Y369" s="325"/>
      <c r="Z369" s="325"/>
      <c r="AA369" s="511"/>
      <c r="AB369" s="325"/>
      <c r="AC369" s="325"/>
      <c r="AD369" s="325"/>
      <c r="AE369" s="511"/>
      <c r="AF369" s="325"/>
      <c r="AG369" s="325"/>
      <c r="AH369" s="325"/>
      <c r="AI369" s="511"/>
      <c r="AJ369" s="325"/>
      <c r="AK369" s="511"/>
      <c r="AL369" s="325"/>
      <c r="AM369" s="511"/>
      <c r="AN369" s="325"/>
      <c r="AO369" s="325"/>
      <c r="AP369" s="325"/>
      <c r="AQ369" s="511"/>
    </row>
    <row r="370" spans="1:43" ht="12.75">
      <c r="A370" s="325"/>
      <c r="B370" s="510"/>
      <c r="C370" s="325"/>
      <c r="D370" s="325"/>
      <c r="E370" s="325"/>
      <c r="F370" s="325"/>
      <c r="G370" s="325"/>
      <c r="H370" s="511"/>
      <c r="I370" s="325"/>
      <c r="J370" s="325"/>
      <c r="K370" s="325"/>
      <c r="L370" s="325"/>
      <c r="M370" s="325"/>
      <c r="N370" s="325"/>
      <c r="O370" s="325"/>
      <c r="P370" s="325"/>
      <c r="Q370" s="325"/>
      <c r="R370" s="325"/>
      <c r="S370" s="325"/>
      <c r="T370" s="325"/>
      <c r="U370" s="325"/>
      <c r="V370" s="325"/>
      <c r="W370" s="325"/>
      <c r="X370" s="325"/>
      <c r="Y370" s="325"/>
      <c r="Z370" s="325"/>
      <c r="AA370" s="511"/>
      <c r="AB370" s="325"/>
      <c r="AC370" s="325"/>
      <c r="AD370" s="325"/>
      <c r="AE370" s="511"/>
      <c r="AF370" s="325"/>
      <c r="AG370" s="325"/>
      <c r="AH370" s="325"/>
      <c r="AI370" s="511"/>
      <c r="AJ370" s="325"/>
      <c r="AK370" s="511"/>
      <c r="AL370" s="325"/>
      <c r="AM370" s="511"/>
      <c r="AN370" s="325"/>
      <c r="AO370" s="325"/>
      <c r="AP370" s="325"/>
      <c r="AQ370" s="511"/>
    </row>
    <row r="371" spans="1:43" ht="12.75">
      <c r="A371" s="325"/>
      <c r="B371" s="510"/>
      <c r="C371" s="325"/>
      <c r="D371" s="325"/>
      <c r="E371" s="325"/>
      <c r="F371" s="325"/>
      <c r="G371" s="325"/>
      <c r="H371" s="511"/>
      <c r="I371" s="325"/>
      <c r="J371" s="325"/>
      <c r="K371" s="325"/>
      <c r="L371" s="325"/>
      <c r="M371" s="325"/>
      <c r="N371" s="325"/>
      <c r="O371" s="325"/>
      <c r="P371" s="325"/>
      <c r="Q371" s="325"/>
      <c r="R371" s="325"/>
      <c r="S371" s="325"/>
      <c r="T371" s="325"/>
      <c r="U371" s="325"/>
      <c r="V371" s="325"/>
      <c r="W371" s="325"/>
      <c r="X371" s="325"/>
      <c r="Y371" s="325"/>
      <c r="Z371" s="325"/>
      <c r="AA371" s="511"/>
      <c r="AB371" s="325"/>
      <c r="AC371" s="325"/>
      <c r="AD371" s="325"/>
      <c r="AE371" s="511"/>
      <c r="AF371" s="325"/>
      <c r="AG371" s="325"/>
      <c r="AH371" s="325"/>
      <c r="AI371" s="511"/>
      <c r="AJ371" s="325"/>
      <c r="AK371" s="511"/>
      <c r="AL371" s="325"/>
      <c r="AM371" s="511"/>
      <c r="AN371" s="325"/>
      <c r="AO371" s="325"/>
      <c r="AP371" s="325"/>
      <c r="AQ371" s="511"/>
    </row>
    <row r="372" spans="1:43" ht="12.75">
      <c r="A372" s="325"/>
      <c r="B372" s="510"/>
      <c r="C372" s="325"/>
      <c r="D372" s="325"/>
      <c r="E372" s="325"/>
      <c r="F372" s="325"/>
      <c r="G372" s="325"/>
      <c r="H372" s="511"/>
      <c r="I372" s="325"/>
      <c r="J372" s="325"/>
      <c r="K372" s="325"/>
      <c r="L372" s="325"/>
      <c r="M372" s="325"/>
      <c r="N372" s="325"/>
      <c r="O372" s="325"/>
      <c r="P372" s="325"/>
      <c r="Q372" s="325"/>
      <c r="R372" s="325"/>
      <c r="S372" s="325"/>
      <c r="T372" s="325"/>
      <c r="U372" s="325"/>
      <c r="V372" s="325"/>
      <c r="W372" s="325"/>
      <c r="X372" s="325"/>
      <c r="Y372" s="325"/>
      <c r="Z372" s="325"/>
      <c r="AA372" s="511"/>
      <c r="AB372" s="325"/>
      <c r="AC372" s="325"/>
      <c r="AD372" s="325"/>
      <c r="AE372" s="511"/>
      <c r="AF372" s="325"/>
      <c r="AG372" s="325"/>
      <c r="AH372" s="325"/>
      <c r="AI372" s="511"/>
      <c r="AJ372" s="325"/>
      <c r="AK372" s="511"/>
      <c r="AL372" s="325"/>
      <c r="AM372" s="511"/>
      <c r="AN372" s="325"/>
      <c r="AO372" s="325"/>
      <c r="AP372" s="325"/>
      <c r="AQ372" s="511"/>
    </row>
    <row r="373" spans="1:43" ht="12.75">
      <c r="A373" s="325"/>
      <c r="B373" s="510"/>
      <c r="C373" s="325"/>
      <c r="D373" s="325"/>
      <c r="E373" s="325"/>
      <c r="F373" s="325"/>
      <c r="G373" s="325"/>
      <c r="H373" s="511"/>
      <c r="I373" s="325"/>
      <c r="J373" s="325"/>
      <c r="K373" s="325"/>
      <c r="L373" s="325"/>
      <c r="M373" s="325"/>
      <c r="N373" s="325"/>
      <c r="O373" s="325"/>
      <c r="P373" s="325"/>
      <c r="Q373" s="325"/>
      <c r="R373" s="325"/>
      <c r="S373" s="325"/>
      <c r="T373" s="325"/>
      <c r="U373" s="325"/>
      <c r="V373" s="325"/>
      <c r="W373" s="325"/>
      <c r="X373" s="325"/>
      <c r="Y373" s="325"/>
      <c r="Z373" s="325"/>
      <c r="AA373" s="511"/>
      <c r="AB373" s="325"/>
      <c r="AC373" s="325"/>
      <c r="AD373" s="325"/>
      <c r="AE373" s="511"/>
      <c r="AF373" s="325"/>
      <c r="AG373" s="325"/>
      <c r="AH373" s="325"/>
      <c r="AI373" s="511"/>
      <c r="AJ373" s="325"/>
      <c r="AK373" s="511"/>
      <c r="AL373" s="325"/>
      <c r="AM373" s="511"/>
      <c r="AN373" s="325"/>
      <c r="AO373" s="325"/>
      <c r="AP373" s="325"/>
      <c r="AQ373" s="511"/>
    </row>
    <row r="374" spans="1:43" ht="12.75">
      <c r="A374" s="325"/>
      <c r="B374" s="510"/>
      <c r="C374" s="325"/>
      <c r="D374" s="325"/>
      <c r="E374" s="325"/>
      <c r="F374" s="325"/>
      <c r="G374" s="325"/>
      <c r="H374" s="511"/>
      <c r="I374" s="325"/>
      <c r="J374" s="325"/>
      <c r="K374" s="325"/>
      <c r="L374" s="325"/>
      <c r="M374" s="325"/>
      <c r="N374" s="325"/>
      <c r="O374" s="325"/>
      <c r="P374" s="325"/>
      <c r="Q374" s="325"/>
      <c r="R374" s="325"/>
      <c r="S374" s="325"/>
      <c r="T374" s="325"/>
      <c r="U374" s="325"/>
      <c r="V374" s="325"/>
      <c r="W374" s="325"/>
      <c r="X374" s="325"/>
      <c r="Y374" s="325"/>
      <c r="Z374" s="325"/>
      <c r="AA374" s="511"/>
      <c r="AB374" s="325"/>
      <c r="AC374" s="325"/>
      <c r="AD374" s="325"/>
      <c r="AE374" s="511"/>
      <c r="AF374" s="325"/>
      <c r="AG374" s="325"/>
      <c r="AH374" s="325"/>
      <c r="AI374" s="511"/>
      <c r="AJ374" s="325"/>
      <c r="AK374" s="511"/>
      <c r="AL374" s="325"/>
      <c r="AM374" s="511"/>
      <c r="AN374" s="325"/>
      <c r="AO374" s="325"/>
      <c r="AP374" s="325"/>
      <c r="AQ374" s="511"/>
    </row>
    <row r="375" spans="1:43" ht="12.75">
      <c r="A375" s="325"/>
      <c r="B375" s="510"/>
      <c r="C375" s="325"/>
      <c r="D375" s="325"/>
      <c r="E375" s="325"/>
      <c r="F375" s="325"/>
      <c r="G375" s="325"/>
      <c r="H375" s="511"/>
      <c r="I375" s="325"/>
      <c r="J375" s="325"/>
      <c r="K375" s="325"/>
      <c r="L375" s="325"/>
      <c r="M375" s="325"/>
      <c r="N375" s="325"/>
      <c r="O375" s="325"/>
      <c r="P375" s="325"/>
      <c r="Q375" s="325"/>
      <c r="R375" s="325"/>
      <c r="S375" s="325"/>
      <c r="T375" s="325"/>
      <c r="U375" s="325"/>
      <c r="V375" s="325"/>
      <c r="W375" s="325"/>
      <c r="X375" s="325"/>
      <c r="Y375" s="325"/>
      <c r="Z375" s="325"/>
      <c r="AA375" s="511"/>
      <c r="AB375" s="325"/>
      <c r="AC375" s="325"/>
      <c r="AD375" s="325"/>
      <c r="AE375" s="511"/>
      <c r="AF375" s="325"/>
      <c r="AG375" s="325"/>
      <c r="AH375" s="325"/>
      <c r="AI375" s="511"/>
      <c r="AJ375" s="325"/>
      <c r="AK375" s="511"/>
      <c r="AL375" s="325"/>
      <c r="AM375" s="511"/>
      <c r="AN375" s="325"/>
      <c r="AO375" s="325"/>
      <c r="AP375" s="325"/>
      <c r="AQ375" s="511"/>
    </row>
    <row r="376" spans="1:43" ht="12.75">
      <c r="A376" s="325"/>
      <c r="B376" s="510"/>
      <c r="C376" s="325"/>
      <c r="D376" s="325"/>
      <c r="E376" s="325"/>
      <c r="F376" s="325"/>
      <c r="G376" s="325"/>
      <c r="H376" s="511"/>
      <c r="I376" s="325"/>
      <c r="J376" s="325"/>
      <c r="K376" s="325"/>
      <c r="L376" s="325"/>
      <c r="M376" s="325"/>
      <c r="N376" s="325"/>
      <c r="O376" s="325"/>
      <c r="P376" s="325"/>
      <c r="Q376" s="325"/>
      <c r="R376" s="325"/>
      <c r="S376" s="325"/>
      <c r="T376" s="325"/>
      <c r="U376" s="325"/>
      <c r="V376" s="325"/>
      <c r="W376" s="325"/>
      <c r="X376" s="325"/>
      <c r="Y376" s="325"/>
      <c r="Z376" s="325"/>
      <c r="AA376" s="511"/>
      <c r="AB376" s="325"/>
      <c r="AC376" s="325"/>
      <c r="AD376" s="325"/>
      <c r="AE376" s="511"/>
      <c r="AF376" s="325"/>
      <c r="AG376" s="325"/>
      <c r="AH376" s="325"/>
      <c r="AI376" s="511"/>
      <c r="AJ376" s="325"/>
      <c r="AK376" s="511"/>
      <c r="AL376" s="325"/>
      <c r="AM376" s="511"/>
      <c r="AN376" s="325"/>
      <c r="AO376" s="325"/>
      <c r="AP376" s="325"/>
      <c r="AQ376" s="511"/>
    </row>
    <row r="377" spans="1:43" ht="12.75">
      <c r="A377" s="325"/>
      <c r="B377" s="510"/>
      <c r="C377" s="325"/>
      <c r="D377" s="325"/>
      <c r="E377" s="325"/>
      <c r="F377" s="325"/>
      <c r="G377" s="325"/>
      <c r="H377" s="511"/>
      <c r="I377" s="325"/>
      <c r="J377" s="325"/>
      <c r="K377" s="325"/>
      <c r="L377" s="325"/>
      <c r="M377" s="325"/>
      <c r="N377" s="325"/>
      <c r="O377" s="325"/>
      <c r="P377" s="325"/>
      <c r="Q377" s="325"/>
      <c r="R377" s="325"/>
      <c r="S377" s="325"/>
      <c r="T377" s="325"/>
      <c r="U377" s="325"/>
      <c r="V377" s="325"/>
      <c r="W377" s="325"/>
      <c r="X377" s="325"/>
      <c r="Y377" s="325"/>
      <c r="Z377" s="325"/>
      <c r="AA377" s="511"/>
      <c r="AB377" s="325"/>
      <c r="AC377" s="325"/>
      <c r="AD377" s="325"/>
      <c r="AE377" s="511"/>
      <c r="AF377" s="325"/>
      <c r="AG377" s="325"/>
      <c r="AH377" s="325"/>
      <c r="AI377" s="511"/>
      <c r="AJ377" s="325"/>
      <c r="AK377" s="511"/>
      <c r="AL377" s="325"/>
      <c r="AM377" s="511"/>
      <c r="AN377" s="325"/>
      <c r="AO377" s="325"/>
      <c r="AP377" s="325"/>
      <c r="AQ377" s="511"/>
    </row>
    <row r="378" spans="1:43" ht="12.75">
      <c r="A378" s="325"/>
      <c r="B378" s="510"/>
      <c r="C378" s="325"/>
      <c r="D378" s="325"/>
      <c r="E378" s="325"/>
      <c r="F378" s="325"/>
      <c r="G378" s="325"/>
      <c r="H378" s="511"/>
      <c r="I378" s="325"/>
      <c r="J378" s="325"/>
      <c r="K378" s="325"/>
      <c r="L378" s="325"/>
      <c r="M378" s="325"/>
      <c r="N378" s="325"/>
      <c r="O378" s="325"/>
      <c r="P378" s="325"/>
      <c r="Q378" s="325"/>
      <c r="R378" s="325"/>
      <c r="S378" s="325"/>
      <c r="T378" s="325"/>
      <c r="U378" s="325"/>
      <c r="V378" s="325"/>
      <c r="W378" s="325"/>
      <c r="X378" s="325"/>
      <c r="Y378" s="325"/>
      <c r="Z378" s="325"/>
      <c r="AA378" s="511"/>
      <c r="AB378" s="325"/>
      <c r="AC378" s="325"/>
      <c r="AD378" s="325"/>
      <c r="AE378" s="511"/>
      <c r="AF378" s="325"/>
      <c r="AG378" s="325"/>
      <c r="AH378" s="325"/>
      <c r="AI378" s="511"/>
      <c r="AJ378" s="325"/>
      <c r="AK378" s="511"/>
      <c r="AL378" s="325"/>
      <c r="AM378" s="511"/>
      <c r="AN378" s="325"/>
      <c r="AO378" s="325"/>
      <c r="AP378" s="325"/>
      <c r="AQ378" s="511"/>
    </row>
    <row r="379" spans="1:43" ht="12.75">
      <c r="A379" s="325"/>
      <c r="B379" s="510"/>
      <c r="C379" s="325"/>
      <c r="D379" s="325"/>
      <c r="E379" s="325"/>
      <c r="F379" s="325"/>
      <c r="G379" s="325"/>
      <c r="H379" s="511"/>
      <c r="I379" s="325"/>
      <c r="J379" s="325"/>
      <c r="K379" s="325"/>
      <c r="L379" s="325"/>
      <c r="M379" s="325"/>
      <c r="N379" s="325"/>
      <c r="O379" s="325"/>
      <c r="P379" s="325"/>
      <c r="Q379" s="325"/>
      <c r="R379" s="325"/>
      <c r="S379" s="325"/>
      <c r="T379" s="325"/>
      <c r="U379" s="325"/>
      <c r="V379" s="325"/>
      <c r="W379" s="325"/>
      <c r="X379" s="325"/>
      <c r="Y379" s="325"/>
      <c r="Z379" s="325"/>
      <c r="AA379" s="511"/>
      <c r="AB379" s="325"/>
      <c r="AC379" s="325"/>
      <c r="AD379" s="325"/>
      <c r="AE379" s="511"/>
      <c r="AF379" s="325"/>
      <c r="AG379" s="325"/>
      <c r="AH379" s="325"/>
      <c r="AI379" s="511"/>
      <c r="AJ379" s="325"/>
      <c r="AK379" s="511"/>
      <c r="AL379" s="325"/>
      <c r="AM379" s="511"/>
      <c r="AN379" s="325"/>
      <c r="AO379" s="325"/>
      <c r="AP379" s="325"/>
      <c r="AQ379" s="511"/>
    </row>
    <row r="380" spans="1:43" ht="12.75">
      <c r="A380" s="325"/>
      <c r="B380" s="510"/>
      <c r="C380" s="325"/>
      <c r="D380" s="325"/>
      <c r="E380" s="325"/>
      <c r="F380" s="325"/>
      <c r="G380" s="325"/>
      <c r="H380" s="511"/>
      <c r="I380" s="325"/>
      <c r="J380" s="325"/>
      <c r="K380" s="325"/>
      <c r="L380" s="325"/>
      <c r="M380" s="325"/>
      <c r="N380" s="325"/>
      <c r="O380" s="325"/>
      <c r="P380" s="325"/>
      <c r="Q380" s="325"/>
      <c r="R380" s="325"/>
      <c r="S380" s="325"/>
      <c r="T380" s="325"/>
      <c r="U380" s="325"/>
      <c r="V380" s="325"/>
      <c r="W380" s="325"/>
      <c r="X380" s="325"/>
      <c r="Y380" s="325"/>
      <c r="Z380" s="325"/>
      <c r="AA380" s="511"/>
      <c r="AB380" s="325"/>
      <c r="AC380" s="325"/>
      <c r="AD380" s="325"/>
      <c r="AE380" s="511"/>
      <c r="AF380" s="325"/>
      <c r="AG380" s="325"/>
      <c r="AH380" s="325"/>
      <c r="AI380" s="511"/>
      <c r="AJ380" s="325"/>
      <c r="AK380" s="511"/>
      <c r="AL380" s="325"/>
      <c r="AM380" s="511"/>
      <c r="AN380" s="325"/>
      <c r="AO380" s="325"/>
      <c r="AP380" s="325"/>
      <c r="AQ380" s="511"/>
    </row>
    <row r="381" spans="1:43" ht="12.75">
      <c r="A381" s="325"/>
      <c r="B381" s="510"/>
      <c r="C381" s="325"/>
      <c r="D381" s="325"/>
      <c r="E381" s="325"/>
      <c r="F381" s="325"/>
      <c r="G381" s="325"/>
      <c r="H381" s="511"/>
      <c r="I381" s="325"/>
      <c r="J381" s="325"/>
      <c r="K381" s="325"/>
      <c r="L381" s="325"/>
      <c r="M381" s="325"/>
      <c r="N381" s="325"/>
      <c r="O381" s="325"/>
      <c r="P381" s="325"/>
      <c r="Q381" s="325"/>
      <c r="R381" s="325"/>
      <c r="S381" s="325"/>
      <c r="T381" s="325"/>
      <c r="U381" s="325"/>
      <c r="V381" s="325"/>
      <c r="W381" s="325"/>
      <c r="X381" s="325"/>
      <c r="Y381" s="325"/>
      <c r="Z381" s="325"/>
      <c r="AA381" s="511"/>
      <c r="AB381" s="325"/>
      <c r="AC381" s="325"/>
      <c r="AD381" s="325"/>
      <c r="AE381" s="511"/>
      <c r="AF381" s="325"/>
      <c r="AG381" s="325"/>
      <c r="AH381" s="325"/>
      <c r="AI381" s="511"/>
      <c r="AJ381" s="325"/>
      <c r="AK381" s="511"/>
      <c r="AL381" s="325"/>
      <c r="AM381" s="511"/>
      <c r="AN381" s="325"/>
      <c r="AO381" s="325"/>
      <c r="AP381" s="325"/>
      <c r="AQ381" s="511"/>
    </row>
    <row r="382" spans="1:43" ht="12.75">
      <c r="A382" s="325"/>
      <c r="B382" s="510"/>
      <c r="C382" s="325"/>
      <c r="D382" s="325"/>
      <c r="E382" s="325"/>
      <c r="F382" s="325"/>
      <c r="G382" s="325"/>
      <c r="H382" s="511"/>
      <c r="I382" s="325"/>
      <c r="J382" s="325"/>
      <c r="K382" s="325"/>
      <c r="L382" s="325"/>
      <c r="M382" s="325"/>
      <c r="N382" s="325"/>
      <c r="O382" s="325"/>
      <c r="P382" s="325"/>
      <c r="Q382" s="325"/>
      <c r="R382" s="325"/>
      <c r="S382" s="325"/>
      <c r="T382" s="325"/>
      <c r="U382" s="325"/>
      <c r="V382" s="325"/>
      <c r="W382" s="325"/>
      <c r="X382" s="325"/>
      <c r="Y382" s="325"/>
      <c r="Z382" s="325"/>
      <c r="AA382" s="511"/>
      <c r="AB382" s="325"/>
      <c r="AC382" s="325"/>
      <c r="AD382" s="325"/>
      <c r="AE382" s="511"/>
      <c r="AF382" s="325"/>
      <c r="AG382" s="325"/>
      <c r="AH382" s="325"/>
      <c r="AI382" s="511"/>
      <c r="AJ382" s="325"/>
      <c r="AK382" s="511"/>
      <c r="AL382" s="325"/>
      <c r="AM382" s="511"/>
      <c r="AN382" s="325"/>
      <c r="AO382" s="325"/>
      <c r="AP382" s="325"/>
      <c r="AQ382" s="511"/>
    </row>
    <row r="383" spans="1:43" ht="12.75">
      <c r="A383" s="325"/>
      <c r="B383" s="510"/>
      <c r="C383" s="325"/>
      <c r="D383" s="325"/>
      <c r="E383" s="325"/>
      <c r="F383" s="325"/>
      <c r="G383" s="325"/>
      <c r="H383" s="511"/>
      <c r="I383" s="325"/>
      <c r="J383" s="325"/>
      <c r="K383" s="325"/>
      <c r="L383" s="325"/>
      <c r="M383" s="325"/>
      <c r="N383" s="325"/>
      <c r="O383" s="325"/>
      <c r="P383" s="325"/>
      <c r="Q383" s="325"/>
      <c r="R383" s="325"/>
      <c r="S383" s="325"/>
      <c r="T383" s="325"/>
      <c r="U383" s="325"/>
      <c r="V383" s="325"/>
      <c r="W383" s="325"/>
      <c r="X383" s="325"/>
      <c r="Y383" s="325"/>
      <c r="Z383" s="325"/>
      <c r="AA383" s="511"/>
      <c r="AB383" s="325"/>
      <c r="AC383" s="325"/>
      <c r="AD383" s="325"/>
      <c r="AE383" s="511"/>
      <c r="AF383" s="325"/>
      <c r="AG383" s="325"/>
      <c r="AH383" s="325"/>
      <c r="AI383" s="511"/>
      <c r="AJ383" s="325"/>
      <c r="AK383" s="511"/>
      <c r="AL383" s="325"/>
      <c r="AM383" s="325"/>
      <c r="AN383" s="325"/>
      <c r="AO383" s="325"/>
      <c r="AP383" s="325"/>
      <c r="AQ383" s="511"/>
    </row>
    <row r="384" spans="1:43" ht="12.75">
      <c r="A384" s="325"/>
      <c r="B384" s="510"/>
      <c r="C384" s="325"/>
      <c r="D384" s="325"/>
      <c r="E384" s="325"/>
      <c r="F384" s="325"/>
      <c r="G384" s="325"/>
      <c r="H384" s="511"/>
      <c r="I384" s="325"/>
      <c r="J384" s="325"/>
      <c r="K384" s="325"/>
      <c r="L384" s="325"/>
      <c r="M384" s="325"/>
      <c r="N384" s="325"/>
      <c r="O384" s="325"/>
      <c r="P384" s="325"/>
      <c r="Q384" s="325"/>
      <c r="R384" s="325"/>
      <c r="S384" s="325"/>
      <c r="T384" s="325"/>
      <c r="U384" s="325"/>
      <c r="V384" s="325"/>
      <c r="W384" s="325"/>
      <c r="X384" s="325"/>
      <c r="Y384" s="325"/>
      <c r="Z384" s="325"/>
      <c r="AA384" s="511"/>
      <c r="AB384" s="325"/>
      <c r="AC384" s="325"/>
      <c r="AD384" s="325"/>
      <c r="AE384" s="511"/>
      <c r="AF384" s="325"/>
      <c r="AG384" s="325"/>
      <c r="AH384" s="325"/>
      <c r="AI384" s="511"/>
      <c r="AJ384" s="325"/>
      <c r="AK384" s="511"/>
      <c r="AL384" s="325"/>
      <c r="AM384" s="325"/>
      <c r="AN384" s="325"/>
      <c r="AO384" s="325"/>
      <c r="AP384" s="325"/>
      <c r="AQ384" s="511"/>
    </row>
    <row r="385" spans="1:43" ht="12.75">
      <c r="A385" s="325"/>
      <c r="B385" s="510"/>
      <c r="C385" s="325"/>
      <c r="D385" s="325"/>
      <c r="E385" s="325"/>
      <c r="F385" s="325"/>
      <c r="G385" s="325"/>
      <c r="H385" s="511"/>
      <c r="I385" s="325"/>
      <c r="J385" s="325"/>
      <c r="K385" s="325"/>
      <c r="L385" s="325"/>
      <c r="M385" s="325"/>
      <c r="N385" s="325"/>
      <c r="O385" s="325"/>
      <c r="P385" s="325"/>
      <c r="Q385" s="325"/>
      <c r="R385" s="325"/>
      <c r="S385" s="325"/>
      <c r="T385" s="325"/>
      <c r="U385" s="325"/>
      <c r="V385" s="325"/>
      <c r="W385" s="325"/>
      <c r="X385" s="325"/>
      <c r="Y385" s="325"/>
      <c r="Z385" s="325"/>
      <c r="AA385" s="511"/>
      <c r="AB385" s="325"/>
      <c r="AC385" s="325"/>
      <c r="AD385" s="325"/>
      <c r="AE385" s="511"/>
      <c r="AF385" s="325"/>
      <c r="AG385" s="325"/>
      <c r="AH385" s="325"/>
      <c r="AI385" s="511"/>
      <c r="AJ385" s="325"/>
      <c r="AK385" s="511"/>
      <c r="AL385" s="325"/>
      <c r="AM385" s="325"/>
      <c r="AN385" s="325"/>
      <c r="AO385" s="325"/>
      <c r="AP385" s="325"/>
      <c r="AQ385" s="511"/>
    </row>
    <row r="386" spans="1:43" ht="12.75">
      <c r="A386" s="325"/>
      <c r="B386" s="510"/>
      <c r="C386" s="325"/>
      <c r="D386" s="325"/>
      <c r="E386" s="325"/>
      <c r="F386" s="325"/>
      <c r="G386" s="325"/>
      <c r="H386" s="511"/>
      <c r="I386" s="325"/>
      <c r="J386" s="325"/>
      <c r="K386" s="325"/>
      <c r="L386" s="325"/>
      <c r="M386" s="325"/>
      <c r="N386" s="325"/>
      <c r="O386" s="325"/>
      <c r="P386" s="325"/>
      <c r="Q386" s="325"/>
      <c r="R386" s="325"/>
      <c r="S386" s="325"/>
      <c r="T386" s="325"/>
      <c r="U386" s="325"/>
      <c r="V386" s="325"/>
      <c r="W386" s="325"/>
      <c r="X386" s="325"/>
      <c r="Y386" s="325"/>
      <c r="Z386" s="325"/>
      <c r="AA386" s="511"/>
      <c r="AB386" s="325"/>
      <c r="AC386" s="325"/>
      <c r="AD386" s="325"/>
      <c r="AE386" s="511"/>
      <c r="AF386" s="325"/>
      <c r="AG386" s="325"/>
      <c r="AH386" s="325"/>
      <c r="AI386" s="511"/>
      <c r="AJ386" s="325"/>
      <c r="AK386" s="511"/>
      <c r="AL386" s="325"/>
      <c r="AM386" s="325"/>
      <c r="AN386" s="325"/>
      <c r="AO386" s="325"/>
      <c r="AP386" s="325"/>
      <c r="AQ386" s="511"/>
    </row>
    <row r="387" spans="1:43" ht="12.75">
      <c r="A387" s="325"/>
      <c r="B387" s="510"/>
      <c r="C387" s="325"/>
      <c r="D387" s="325"/>
      <c r="E387" s="325"/>
      <c r="F387" s="325"/>
      <c r="G387" s="325"/>
      <c r="H387" s="511"/>
      <c r="I387" s="325"/>
      <c r="J387" s="325"/>
      <c r="K387" s="325"/>
      <c r="L387" s="325"/>
      <c r="M387" s="325"/>
      <c r="N387" s="325"/>
      <c r="O387" s="325"/>
      <c r="P387" s="325"/>
      <c r="Q387" s="325"/>
      <c r="R387" s="325"/>
      <c r="S387" s="325"/>
      <c r="T387" s="325"/>
      <c r="U387" s="325"/>
      <c r="V387" s="325"/>
      <c r="W387" s="325"/>
      <c r="X387" s="325"/>
      <c r="Y387" s="325"/>
      <c r="Z387" s="325"/>
      <c r="AA387" s="511"/>
      <c r="AB387" s="325"/>
      <c r="AC387" s="325"/>
      <c r="AD387" s="325"/>
      <c r="AE387" s="511"/>
      <c r="AF387" s="325"/>
      <c r="AG387" s="325"/>
      <c r="AH387" s="325"/>
      <c r="AI387" s="511"/>
      <c r="AJ387" s="325"/>
      <c r="AK387" s="511"/>
      <c r="AL387" s="325"/>
      <c r="AM387" s="325"/>
      <c r="AN387" s="325"/>
      <c r="AO387" s="325"/>
      <c r="AP387" s="325"/>
      <c r="AQ387" s="511"/>
    </row>
    <row r="388" spans="1:43" ht="12.75">
      <c r="A388" s="325"/>
      <c r="B388" s="510"/>
      <c r="C388" s="325"/>
      <c r="D388" s="325"/>
      <c r="E388" s="325"/>
      <c r="F388" s="325"/>
      <c r="G388" s="325"/>
      <c r="H388" s="511"/>
      <c r="I388" s="325"/>
      <c r="J388" s="325"/>
      <c r="K388" s="325"/>
      <c r="L388" s="325"/>
      <c r="M388" s="325"/>
      <c r="N388" s="325"/>
      <c r="O388" s="325"/>
      <c r="P388" s="325"/>
      <c r="Q388" s="325"/>
      <c r="R388" s="325"/>
      <c r="S388" s="325"/>
      <c r="T388" s="325"/>
      <c r="U388" s="325"/>
      <c r="V388" s="325"/>
      <c r="W388" s="325"/>
      <c r="X388" s="325"/>
      <c r="Y388" s="325"/>
      <c r="Z388" s="325"/>
      <c r="AA388" s="511"/>
      <c r="AB388" s="325"/>
      <c r="AC388" s="325"/>
      <c r="AD388" s="325"/>
      <c r="AE388" s="511"/>
      <c r="AF388" s="325"/>
      <c r="AG388" s="325"/>
      <c r="AH388" s="325"/>
      <c r="AI388" s="511"/>
      <c r="AJ388" s="325"/>
      <c r="AK388" s="511"/>
      <c r="AL388" s="325"/>
      <c r="AM388" s="325"/>
      <c r="AN388" s="325"/>
      <c r="AO388" s="325"/>
      <c r="AP388" s="325"/>
      <c r="AQ388" s="511"/>
    </row>
    <row r="389" spans="1:43" ht="12.75">
      <c r="A389" s="325"/>
      <c r="B389" s="510"/>
      <c r="C389" s="325"/>
      <c r="D389" s="325"/>
      <c r="E389" s="325"/>
      <c r="F389" s="325"/>
      <c r="G389" s="325"/>
      <c r="H389" s="511"/>
      <c r="I389" s="325"/>
      <c r="J389" s="325"/>
      <c r="K389" s="325"/>
      <c r="L389" s="325"/>
      <c r="M389" s="325"/>
      <c r="N389" s="325"/>
      <c r="O389" s="325"/>
      <c r="P389" s="325"/>
      <c r="Q389" s="325"/>
      <c r="R389" s="325"/>
      <c r="S389" s="325"/>
      <c r="T389" s="325"/>
      <c r="U389" s="325"/>
      <c r="V389" s="325"/>
      <c r="W389" s="325"/>
      <c r="X389" s="325"/>
      <c r="Y389" s="325"/>
      <c r="Z389" s="325"/>
      <c r="AA389" s="511"/>
      <c r="AB389" s="325"/>
      <c r="AC389" s="325"/>
      <c r="AD389" s="325"/>
      <c r="AE389" s="511"/>
      <c r="AF389" s="325"/>
      <c r="AG389" s="325"/>
      <c r="AH389" s="325"/>
      <c r="AI389" s="511"/>
      <c r="AJ389" s="325"/>
      <c r="AK389" s="511"/>
      <c r="AL389" s="325"/>
      <c r="AM389" s="325"/>
      <c r="AN389" s="325"/>
      <c r="AO389" s="325"/>
      <c r="AP389" s="325"/>
      <c r="AQ389" s="511"/>
    </row>
    <row r="390" spans="1:43" ht="12.75">
      <c r="A390" s="325"/>
      <c r="B390" s="510"/>
      <c r="C390" s="325"/>
      <c r="D390" s="325"/>
      <c r="E390" s="325"/>
      <c r="F390" s="325"/>
      <c r="G390" s="325"/>
      <c r="H390" s="511"/>
      <c r="I390" s="325"/>
      <c r="J390" s="325"/>
      <c r="K390" s="325"/>
      <c r="L390" s="325"/>
      <c r="M390" s="325"/>
      <c r="N390" s="325"/>
      <c r="O390" s="325"/>
      <c r="P390" s="325"/>
      <c r="Q390" s="325"/>
      <c r="R390" s="325"/>
      <c r="S390" s="325"/>
      <c r="T390" s="325"/>
      <c r="U390" s="325"/>
      <c r="V390" s="325"/>
      <c r="W390" s="325"/>
      <c r="X390" s="325"/>
      <c r="Y390" s="325"/>
      <c r="Z390" s="325"/>
      <c r="AA390" s="511"/>
      <c r="AB390" s="325"/>
      <c r="AC390" s="325"/>
      <c r="AD390" s="325"/>
      <c r="AE390" s="511"/>
      <c r="AF390" s="325"/>
      <c r="AG390" s="325"/>
      <c r="AH390" s="325"/>
      <c r="AI390" s="511"/>
      <c r="AJ390" s="325"/>
      <c r="AK390" s="511"/>
      <c r="AL390" s="325"/>
      <c r="AM390" s="325"/>
      <c r="AN390" s="325"/>
      <c r="AO390" s="325"/>
      <c r="AP390" s="325"/>
      <c r="AQ390" s="511"/>
    </row>
    <row r="391" spans="1:43" ht="12.75">
      <c r="A391" s="325"/>
      <c r="B391" s="510"/>
      <c r="C391" s="325"/>
      <c r="D391" s="325"/>
      <c r="E391" s="325"/>
      <c r="F391" s="325"/>
      <c r="G391" s="325"/>
      <c r="H391" s="511"/>
      <c r="I391" s="325"/>
      <c r="J391" s="325"/>
      <c r="K391" s="325"/>
      <c r="L391" s="325"/>
      <c r="M391" s="325"/>
      <c r="N391" s="325"/>
      <c r="O391" s="325"/>
      <c r="P391" s="325"/>
      <c r="Q391" s="325"/>
      <c r="R391" s="325"/>
      <c r="S391" s="325"/>
      <c r="T391" s="325"/>
      <c r="U391" s="325"/>
      <c r="V391" s="325"/>
      <c r="W391" s="325"/>
      <c r="X391" s="325"/>
      <c r="Y391" s="325"/>
      <c r="Z391" s="325"/>
      <c r="AA391" s="511"/>
      <c r="AB391" s="325"/>
      <c r="AC391" s="325"/>
      <c r="AD391" s="325"/>
      <c r="AE391" s="511"/>
      <c r="AF391" s="325"/>
      <c r="AG391" s="325"/>
      <c r="AH391" s="325"/>
      <c r="AI391" s="511"/>
      <c r="AJ391" s="325"/>
      <c r="AK391" s="511"/>
      <c r="AL391" s="325"/>
      <c r="AM391" s="325"/>
      <c r="AN391" s="325"/>
      <c r="AO391" s="325"/>
      <c r="AP391" s="325"/>
      <c r="AQ391" s="511"/>
    </row>
    <row r="392" spans="1:43" ht="12.75">
      <c r="A392" s="325"/>
      <c r="B392" s="510"/>
      <c r="C392" s="325"/>
      <c r="D392" s="325"/>
      <c r="E392" s="325"/>
      <c r="F392" s="325"/>
      <c r="G392" s="325"/>
      <c r="H392" s="511"/>
      <c r="I392" s="325"/>
      <c r="J392" s="325"/>
      <c r="K392" s="325"/>
      <c r="L392" s="325"/>
      <c r="M392" s="325"/>
      <c r="N392" s="325"/>
      <c r="O392" s="325"/>
      <c r="P392" s="325"/>
      <c r="Q392" s="325"/>
      <c r="R392" s="325"/>
      <c r="S392" s="325"/>
      <c r="T392" s="325"/>
      <c r="U392" s="325"/>
      <c r="V392" s="325"/>
      <c r="W392" s="325"/>
      <c r="X392" s="325"/>
      <c r="Y392" s="325"/>
      <c r="Z392" s="325"/>
      <c r="AA392" s="511"/>
      <c r="AB392" s="325"/>
      <c r="AC392" s="325"/>
      <c r="AD392" s="325"/>
      <c r="AE392" s="511"/>
      <c r="AF392" s="325"/>
      <c r="AG392" s="325"/>
      <c r="AH392" s="325"/>
      <c r="AI392" s="511"/>
      <c r="AJ392" s="325"/>
      <c r="AK392" s="511"/>
      <c r="AL392" s="325"/>
      <c r="AM392" s="325"/>
      <c r="AN392" s="325"/>
      <c r="AO392" s="325"/>
      <c r="AP392" s="325"/>
      <c r="AQ392" s="511"/>
    </row>
    <row r="393" spans="1:43" ht="12.75">
      <c r="A393" s="325"/>
      <c r="B393" s="510"/>
      <c r="C393" s="325"/>
      <c r="D393" s="325"/>
      <c r="E393" s="325"/>
      <c r="F393" s="325"/>
      <c r="G393" s="325"/>
      <c r="H393" s="511"/>
      <c r="I393" s="325"/>
      <c r="J393" s="325"/>
      <c r="K393" s="325"/>
      <c r="L393" s="325"/>
      <c r="M393" s="325"/>
      <c r="N393" s="325"/>
      <c r="O393" s="325"/>
      <c r="P393" s="325"/>
      <c r="Q393" s="325"/>
      <c r="R393" s="325"/>
      <c r="S393" s="325"/>
      <c r="T393" s="325"/>
      <c r="U393" s="325"/>
      <c r="V393" s="325"/>
      <c r="W393" s="325"/>
      <c r="X393" s="325"/>
      <c r="Y393" s="325"/>
      <c r="Z393" s="325"/>
      <c r="AA393" s="511"/>
      <c r="AB393" s="325"/>
      <c r="AC393" s="325"/>
      <c r="AD393" s="325"/>
      <c r="AE393" s="511"/>
      <c r="AF393" s="325"/>
      <c r="AG393" s="325"/>
      <c r="AH393" s="325"/>
      <c r="AI393" s="511"/>
      <c r="AJ393" s="325"/>
      <c r="AK393" s="511"/>
      <c r="AL393" s="325"/>
      <c r="AM393" s="325"/>
      <c r="AN393" s="325"/>
      <c r="AO393" s="325"/>
      <c r="AP393" s="325"/>
      <c r="AQ393" s="511"/>
    </row>
    <row r="394" spans="1:43" ht="12.75">
      <c r="A394" s="325"/>
      <c r="B394" s="510"/>
      <c r="C394" s="325"/>
      <c r="D394" s="325"/>
      <c r="E394" s="325"/>
      <c r="F394" s="325"/>
      <c r="G394" s="325"/>
      <c r="H394" s="511"/>
      <c r="I394" s="325"/>
      <c r="J394" s="325"/>
      <c r="K394" s="325"/>
      <c r="L394" s="325"/>
      <c r="M394" s="325"/>
      <c r="N394" s="325"/>
      <c r="O394" s="325"/>
      <c r="P394" s="325"/>
      <c r="Q394" s="325"/>
      <c r="R394" s="325"/>
      <c r="S394" s="325"/>
      <c r="T394" s="325"/>
      <c r="U394" s="325"/>
      <c r="V394" s="325"/>
      <c r="W394" s="325"/>
      <c r="X394" s="325"/>
      <c r="Y394" s="325"/>
      <c r="Z394" s="325"/>
      <c r="AA394" s="511"/>
      <c r="AB394" s="325"/>
      <c r="AC394" s="325"/>
      <c r="AD394" s="325"/>
      <c r="AE394" s="511"/>
      <c r="AF394" s="325"/>
      <c r="AG394" s="325"/>
      <c r="AH394" s="325"/>
      <c r="AI394" s="511"/>
      <c r="AJ394" s="325"/>
      <c r="AK394" s="511"/>
      <c r="AL394" s="325"/>
      <c r="AM394" s="325"/>
      <c r="AN394" s="325"/>
      <c r="AO394" s="325"/>
      <c r="AP394" s="325"/>
      <c r="AQ394" s="511"/>
    </row>
    <row r="395" spans="1:43" ht="12.75">
      <c r="A395" s="325"/>
      <c r="B395" s="510"/>
      <c r="C395" s="325"/>
      <c r="D395" s="325"/>
      <c r="E395" s="325"/>
      <c r="F395" s="325"/>
      <c r="G395" s="325"/>
      <c r="H395" s="511"/>
      <c r="I395" s="325"/>
      <c r="J395" s="325"/>
      <c r="K395" s="325"/>
      <c r="L395" s="325"/>
      <c r="M395" s="325"/>
      <c r="N395" s="325"/>
      <c r="O395" s="325"/>
      <c r="P395" s="325"/>
      <c r="Q395" s="325"/>
      <c r="R395" s="325"/>
      <c r="S395" s="325"/>
      <c r="T395" s="325"/>
      <c r="U395" s="325"/>
      <c r="V395" s="325"/>
      <c r="W395" s="325"/>
      <c r="X395" s="325"/>
      <c r="Y395" s="325"/>
      <c r="Z395" s="325"/>
      <c r="AA395" s="511"/>
      <c r="AB395" s="325"/>
      <c r="AC395" s="325"/>
      <c r="AD395" s="325"/>
      <c r="AE395" s="511"/>
      <c r="AF395" s="325"/>
      <c r="AG395" s="325"/>
      <c r="AH395" s="325"/>
      <c r="AI395" s="511"/>
      <c r="AJ395" s="325"/>
      <c r="AK395" s="511"/>
      <c r="AL395" s="325"/>
      <c r="AM395" s="325"/>
      <c r="AN395" s="325"/>
      <c r="AO395" s="325"/>
      <c r="AP395" s="325"/>
      <c r="AQ395" s="511"/>
    </row>
    <row r="396" spans="1:43" ht="12.75">
      <c r="A396" s="325"/>
      <c r="B396" s="510"/>
      <c r="C396" s="325"/>
      <c r="D396" s="325"/>
      <c r="E396" s="325"/>
      <c r="F396" s="325"/>
      <c r="G396" s="325"/>
      <c r="H396" s="511"/>
      <c r="I396" s="325"/>
      <c r="J396" s="325"/>
      <c r="K396" s="325"/>
      <c r="L396" s="325"/>
      <c r="M396" s="325"/>
      <c r="N396" s="325"/>
      <c r="O396" s="325"/>
      <c r="P396" s="325"/>
      <c r="Q396" s="325"/>
      <c r="R396" s="325"/>
      <c r="S396" s="325"/>
      <c r="T396" s="325"/>
      <c r="U396" s="325"/>
      <c r="V396" s="325"/>
      <c r="W396" s="325"/>
      <c r="X396" s="325"/>
      <c r="Y396" s="325"/>
      <c r="Z396" s="325"/>
      <c r="AA396" s="511"/>
      <c r="AB396" s="325"/>
      <c r="AC396" s="325"/>
      <c r="AD396" s="325"/>
      <c r="AE396" s="511"/>
      <c r="AF396" s="325"/>
      <c r="AG396" s="325"/>
      <c r="AH396" s="325"/>
      <c r="AI396" s="511"/>
      <c r="AJ396" s="325"/>
      <c r="AK396" s="511"/>
      <c r="AL396" s="325"/>
      <c r="AM396" s="325"/>
      <c r="AN396" s="325"/>
      <c r="AO396" s="325"/>
      <c r="AP396" s="325"/>
      <c r="AQ396" s="511"/>
    </row>
    <row r="397" spans="1:43" ht="12.75">
      <c r="A397" s="325"/>
      <c r="B397" s="510"/>
      <c r="C397" s="325"/>
      <c r="D397" s="325"/>
      <c r="E397" s="325"/>
      <c r="F397" s="325"/>
      <c r="G397" s="325"/>
      <c r="H397" s="511"/>
      <c r="I397" s="325"/>
      <c r="J397" s="325"/>
      <c r="K397" s="325"/>
      <c r="L397" s="325"/>
      <c r="M397" s="325"/>
      <c r="N397" s="325"/>
      <c r="O397" s="325"/>
      <c r="P397" s="325"/>
      <c r="Q397" s="325"/>
      <c r="R397" s="325"/>
      <c r="S397" s="325"/>
      <c r="T397" s="325"/>
      <c r="U397" s="325"/>
      <c r="V397" s="325"/>
      <c r="W397" s="325"/>
      <c r="X397" s="325"/>
      <c r="Y397" s="325"/>
      <c r="Z397" s="325"/>
      <c r="AA397" s="511"/>
      <c r="AB397" s="325"/>
      <c r="AC397" s="325"/>
      <c r="AD397" s="325"/>
      <c r="AE397" s="511"/>
      <c r="AF397" s="325"/>
      <c r="AG397" s="325"/>
      <c r="AH397" s="325"/>
      <c r="AI397" s="511"/>
      <c r="AJ397" s="325"/>
      <c r="AK397" s="511"/>
      <c r="AL397" s="325"/>
      <c r="AM397" s="325"/>
      <c r="AN397" s="325"/>
      <c r="AO397" s="325"/>
      <c r="AP397" s="325"/>
      <c r="AQ397" s="511"/>
    </row>
    <row r="398" spans="1:43" ht="12.75">
      <c r="A398" s="325"/>
      <c r="B398" s="510"/>
      <c r="C398" s="325"/>
      <c r="D398" s="325"/>
      <c r="E398" s="325"/>
      <c r="F398" s="325"/>
      <c r="G398" s="325"/>
      <c r="H398" s="511"/>
      <c r="I398" s="325"/>
      <c r="J398" s="325"/>
      <c r="K398" s="325"/>
      <c r="L398" s="325"/>
      <c r="M398" s="325"/>
      <c r="N398" s="325"/>
      <c r="O398" s="325"/>
      <c r="P398" s="325"/>
      <c r="Q398" s="325"/>
      <c r="R398" s="325"/>
      <c r="S398" s="325"/>
      <c r="T398" s="325"/>
      <c r="U398" s="325"/>
      <c r="V398" s="325"/>
      <c r="W398" s="325"/>
      <c r="X398" s="325"/>
      <c r="Y398" s="325"/>
      <c r="Z398" s="325"/>
      <c r="AA398" s="511"/>
      <c r="AB398" s="325"/>
      <c r="AC398" s="325"/>
      <c r="AD398" s="325"/>
      <c r="AE398" s="511"/>
      <c r="AF398" s="325"/>
      <c r="AG398" s="325"/>
      <c r="AH398" s="325"/>
      <c r="AI398" s="511"/>
      <c r="AJ398" s="325"/>
      <c r="AK398" s="511"/>
      <c r="AL398" s="325"/>
      <c r="AM398" s="325"/>
      <c r="AN398" s="325"/>
      <c r="AO398" s="325"/>
      <c r="AP398" s="325"/>
      <c r="AQ398" s="511"/>
    </row>
    <row r="399" spans="1:43" ht="12.75">
      <c r="A399" s="325"/>
      <c r="B399" s="510"/>
      <c r="C399" s="325"/>
      <c r="D399" s="325"/>
      <c r="E399" s="325"/>
      <c r="F399" s="325"/>
      <c r="G399" s="325"/>
      <c r="H399" s="511"/>
      <c r="I399" s="325"/>
      <c r="J399" s="325"/>
      <c r="K399" s="325"/>
      <c r="L399" s="325"/>
      <c r="M399" s="325"/>
      <c r="N399" s="325"/>
      <c r="O399" s="325"/>
      <c r="P399" s="325"/>
      <c r="Q399" s="325"/>
      <c r="R399" s="325"/>
      <c r="S399" s="325"/>
      <c r="T399" s="325"/>
      <c r="U399" s="325"/>
      <c r="V399" s="325"/>
      <c r="W399" s="325"/>
      <c r="X399" s="325"/>
      <c r="Y399" s="325"/>
      <c r="Z399" s="325"/>
      <c r="AA399" s="511"/>
      <c r="AB399" s="325"/>
      <c r="AC399" s="325"/>
      <c r="AD399" s="325"/>
      <c r="AE399" s="511"/>
      <c r="AF399" s="325"/>
      <c r="AG399" s="325"/>
      <c r="AH399" s="325"/>
      <c r="AI399" s="511"/>
      <c r="AJ399" s="325"/>
      <c r="AK399" s="511"/>
      <c r="AL399" s="325"/>
      <c r="AM399" s="325"/>
      <c r="AN399" s="325"/>
      <c r="AO399" s="325"/>
      <c r="AP399" s="325"/>
      <c r="AQ399" s="511"/>
    </row>
    <row r="400" spans="1:43" ht="12.75">
      <c r="A400" s="325"/>
      <c r="B400" s="510"/>
      <c r="C400" s="325"/>
      <c r="D400" s="325"/>
      <c r="E400" s="325"/>
      <c r="F400" s="325"/>
      <c r="G400" s="325"/>
      <c r="H400" s="511"/>
      <c r="I400" s="325"/>
      <c r="J400" s="325"/>
      <c r="K400" s="325"/>
      <c r="L400" s="325"/>
      <c r="M400" s="325"/>
      <c r="N400" s="325"/>
      <c r="O400" s="325"/>
      <c r="P400" s="325"/>
      <c r="Q400" s="325"/>
      <c r="R400" s="325"/>
      <c r="S400" s="325"/>
      <c r="T400" s="325"/>
      <c r="U400" s="325"/>
      <c r="V400" s="325"/>
      <c r="W400" s="325"/>
      <c r="X400" s="325"/>
      <c r="Y400" s="325"/>
      <c r="Z400" s="325"/>
      <c r="AA400" s="511"/>
      <c r="AB400" s="325"/>
      <c r="AC400" s="325"/>
      <c r="AD400" s="325"/>
      <c r="AE400" s="511"/>
      <c r="AF400" s="325"/>
      <c r="AG400" s="325"/>
      <c r="AH400" s="325"/>
      <c r="AI400" s="511"/>
      <c r="AJ400" s="325"/>
      <c r="AK400" s="511"/>
      <c r="AL400" s="325"/>
      <c r="AM400" s="325"/>
      <c r="AN400" s="325"/>
      <c r="AO400" s="325"/>
      <c r="AP400" s="325"/>
      <c r="AQ400" s="511"/>
    </row>
    <row r="401" spans="1:43" ht="12.75">
      <c r="A401" s="325"/>
      <c r="B401" s="510"/>
      <c r="C401" s="325"/>
      <c r="D401" s="325"/>
      <c r="E401" s="325"/>
      <c r="F401" s="325"/>
      <c r="G401" s="325"/>
      <c r="H401" s="511"/>
      <c r="I401" s="325"/>
      <c r="J401" s="325"/>
      <c r="K401" s="325"/>
      <c r="L401" s="325"/>
      <c r="M401" s="325"/>
      <c r="N401" s="325"/>
      <c r="O401" s="325"/>
      <c r="P401" s="325"/>
      <c r="Q401" s="325"/>
      <c r="R401" s="325"/>
      <c r="S401" s="325"/>
      <c r="T401" s="325"/>
      <c r="U401" s="325"/>
      <c r="V401" s="325"/>
      <c r="W401" s="325"/>
      <c r="X401" s="325"/>
      <c r="Y401" s="325"/>
      <c r="Z401" s="325"/>
      <c r="AA401" s="511"/>
      <c r="AB401" s="325"/>
      <c r="AC401" s="325"/>
      <c r="AD401" s="325"/>
      <c r="AE401" s="511"/>
      <c r="AF401" s="325"/>
      <c r="AG401" s="325"/>
      <c r="AH401" s="325"/>
      <c r="AI401" s="511"/>
      <c r="AJ401" s="325"/>
      <c r="AK401" s="511"/>
      <c r="AL401" s="325"/>
      <c r="AM401" s="325"/>
      <c r="AN401" s="325"/>
      <c r="AO401" s="325"/>
      <c r="AP401" s="325"/>
      <c r="AQ401" s="511"/>
    </row>
    <row r="402" spans="1:43" ht="12.75">
      <c r="A402" s="325"/>
      <c r="B402" s="510"/>
      <c r="C402" s="325"/>
      <c r="D402" s="325"/>
      <c r="E402" s="325"/>
      <c r="F402" s="325"/>
      <c r="G402" s="325"/>
      <c r="H402" s="511"/>
      <c r="I402" s="325"/>
      <c r="J402" s="325"/>
      <c r="K402" s="325"/>
      <c r="L402" s="325"/>
      <c r="M402" s="325"/>
      <c r="N402" s="325"/>
      <c r="O402" s="325"/>
      <c r="P402" s="325"/>
      <c r="Q402" s="325"/>
      <c r="R402" s="325"/>
      <c r="S402" s="325"/>
      <c r="T402" s="325"/>
      <c r="U402" s="325"/>
      <c r="V402" s="325"/>
      <c r="W402" s="325"/>
      <c r="X402" s="325"/>
      <c r="Y402" s="325"/>
      <c r="Z402" s="325"/>
      <c r="AA402" s="511"/>
      <c r="AB402" s="325"/>
      <c r="AC402" s="325"/>
      <c r="AD402" s="325"/>
      <c r="AE402" s="511"/>
      <c r="AF402" s="325"/>
      <c r="AG402" s="325"/>
      <c r="AH402" s="325"/>
      <c r="AI402" s="511"/>
      <c r="AJ402" s="325"/>
      <c r="AK402" s="511"/>
      <c r="AL402" s="325"/>
      <c r="AM402" s="325"/>
      <c r="AN402" s="325"/>
      <c r="AO402" s="325"/>
      <c r="AP402" s="325"/>
      <c r="AQ402" s="511"/>
    </row>
    <row r="403" spans="1:43" ht="12.75">
      <c r="A403" s="325"/>
      <c r="B403" s="510"/>
      <c r="C403" s="325"/>
      <c r="D403" s="325"/>
      <c r="E403" s="325"/>
      <c r="F403" s="325"/>
      <c r="G403" s="325"/>
      <c r="H403" s="511"/>
      <c r="I403" s="325"/>
      <c r="J403" s="325"/>
      <c r="K403" s="325"/>
      <c r="L403" s="325"/>
      <c r="M403" s="325"/>
      <c r="N403" s="325"/>
      <c r="O403" s="325"/>
      <c r="P403" s="325"/>
      <c r="Q403" s="325"/>
      <c r="R403" s="325"/>
      <c r="S403" s="325"/>
      <c r="T403" s="325"/>
      <c r="U403" s="325"/>
      <c r="V403" s="325"/>
      <c r="W403" s="325"/>
      <c r="X403" s="325"/>
      <c r="Y403" s="325"/>
      <c r="Z403" s="325"/>
      <c r="AA403" s="511"/>
      <c r="AB403" s="325"/>
      <c r="AC403" s="325"/>
      <c r="AD403" s="325"/>
      <c r="AE403" s="511"/>
      <c r="AF403" s="325"/>
      <c r="AG403" s="325"/>
      <c r="AH403" s="325"/>
      <c r="AI403" s="511"/>
      <c r="AJ403" s="325"/>
      <c r="AK403" s="511"/>
      <c r="AL403" s="325"/>
      <c r="AM403" s="325"/>
      <c r="AN403" s="325"/>
      <c r="AO403" s="325"/>
      <c r="AP403" s="325"/>
      <c r="AQ403" s="511"/>
    </row>
    <row r="404" spans="1:43" ht="12.75">
      <c r="A404" s="325"/>
      <c r="B404" s="510"/>
      <c r="C404" s="325"/>
      <c r="D404" s="325"/>
      <c r="E404" s="325"/>
      <c r="F404" s="325"/>
      <c r="G404" s="325"/>
      <c r="H404" s="511"/>
      <c r="I404" s="325"/>
      <c r="J404" s="325"/>
      <c r="K404" s="325"/>
      <c r="L404" s="325"/>
      <c r="M404" s="325"/>
      <c r="N404" s="325"/>
      <c r="O404" s="325"/>
      <c r="P404" s="325"/>
      <c r="Q404" s="325"/>
      <c r="R404" s="325"/>
      <c r="S404" s="325"/>
      <c r="T404" s="325"/>
      <c r="U404" s="325"/>
      <c r="V404" s="325"/>
      <c r="W404" s="325"/>
      <c r="X404" s="325"/>
      <c r="Y404" s="325"/>
      <c r="Z404" s="325"/>
      <c r="AA404" s="511"/>
      <c r="AB404" s="325"/>
      <c r="AC404" s="325"/>
      <c r="AD404" s="325"/>
      <c r="AE404" s="511"/>
      <c r="AF404" s="325"/>
      <c r="AG404" s="325"/>
      <c r="AH404" s="325"/>
      <c r="AI404" s="511"/>
      <c r="AJ404" s="325"/>
      <c r="AK404" s="511"/>
      <c r="AL404" s="325"/>
      <c r="AM404" s="325"/>
      <c r="AN404" s="325"/>
      <c r="AO404" s="325"/>
      <c r="AP404" s="325"/>
      <c r="AQ404" s="511"/>
    </row>
    <row r="405" spans="1:43" ht="12.75">
      <c r="A405" s="325"/>
      <c r="B405" s="510"/>
      <c r="C405" s="325"/>
      <c r="D405" s="325"/>
      <c r="E405" s="325"/>
      <c r="F405" s="325"/>
      <c r="G405" s="325"/>
      <c r="H405" s="511"/>
      <c r="I405" s="325"/>
      <c r="J405" s="325"/>
      <c r="K405" s="325"/>
      <c r="L405" s="325"/>
      <c r="M405" s="325"/>
      <c r="N405" s="325"/>
      <c r="O405" s="325"/>
      <c r="P405" s="325"/>
      <c r="Q405" s="325"/>
      <c r="R405" s="325"/>
      <c r="S405" s="325"/>
      <c r="T405" s="325"/>
      <c r="U405" s="325"/>
      <c r="V405" s="325"/>
      <c r="W405" s="325"/>
      <c r="X405" s="325"/>
      <c r="Y405" s="325"/>
      <c r="Z405" s="325"/>
      <c r="AA405" s="511"/>
      <c r="AB405" s="325"/>
      <c r="AC405" s="325"/>
      <c r="AD405" s="325"/>
      <c r="AE405" s="511"/>
      <c r="AF405" s="325"/>
      <c r="AG405" s="325"/>
      <c r="AH405" s="325"/>
      <c r="AI405" s="511"/>
      <c r="AJ405" s="325"/>
      <c r="AK405" s="511"/>
      <c r="AL405" s="325"/>
      <c r="AM405" s="325"/>
      <c r="AN405" s="325"/>
      <c r="AO405" s="325"/>
      <c r="AP405" s="325"/>
      <c r="AQ405" s="511"/>
    </row>
    <row r="406" spans="1:43" ht="12.75">
      <c r="A406" s="325"/>
      <c r="B406" s="510"/>
      <c r="C406" s="325"/>
      <c r="D406" s="325"/>
      <c r="E406" s="325"/>
      <c r="F406" s="325"/>
      <c r="G406" s="325"/>
      <c r="H406" s="511"/>
      <c r="I406" s="325"/>
      <c r="J406" s="325"/>
      <c r="K406" s="325"/>
      <c r="L406" s="325"/>
      <c r="M406" s="325"/>
      <c r="N406" s="325"/>
      <c r="O406" s="325"/>
      <c r="P406" s="325"/>
      <c r="Q406" s="325"/>
      <c r="R406" s="325"/>
      <c r="S406" s="325"/>
      <c r="T406" s="325"/>
      <c r="U406" s="325"/>
      <c r="V406" s="325"/>
      <c r="W406" s="325"/>
      <c r="X406" s="325"/>
      <c r="Y406" s="325"/>
      <c r="Z406" s="325"/>
      <c r="AA406" s="511"/>
      <c r="AB406" s="325"/>
      <c r="AC406" s="325"/>
      <c r="AD406" s="325"/>
      <c r="AE406" s="511"/>
      <c r="AF406" s="325"/>
      <c r="AG406" s="325"/>
      <c r="AH406" s="325"/>
      <c r="AI406" s="511"/>
      <c r="AJ406" s="325"/>
      <c r="AK406" s="511"/>
      <c r="AL406" s="325"/>
      <c r="AM406" s="325"/>
      <c r="AN406" s="325"/>
      <c r="AO406" s="325"/>
      <c r="AP406" s="325"/>
      <c r="AQ406" s="511"/>
    </row>
    <row r="407" spans="1:43" ht="12.75">
      <c r="A407" s="325"/>
      <c r="B407" s="510"/>
      <c r="C407" s="325"/>
      <c r="D407" s="325"/>
      <c r="E407" s="325"/>
      <c r="F407" s="325"/>
      <c r="G407" s="325"/>
      <c r="H407" s="511"/>
      <c r="I407" s="325"/>
      <c r="J407" s="325"/>
      <c r="K407" s="325"/>
      <c r="L407" s="325"/>
      <c r="M407" s="325"/>
      <c r="N407" s="325"/>
      <c r="O407" s="325"/>
      <c r="P407" s="325"/>
      <c r="Q407" s="325"/>
      <c r="R407" s="325"/>
      <c r="S407" s="325"/>
      <c r="T407" s="325"/>
      <c r="U407" s="325"/>
      <c r="V407" s="325"/>
      <c r="W407" s="325"/>
      <c r="X407" s="325"/>
      <c r="Y407" s="325"/>
      <c r="Z407" s="325"/>
      <c r="AA407" s="511"/>
      <c r="AB407" s="325"/>
      <c r="AC407" s="325"/>
      <c r="AD407" s="325"/>
      <c r="AE407" s="511"/>
      <c r="AF407" s="325"/>
      <c r="AG407" s="325"/>
      <c r="AH407" s="325"/>
      <c r="AI407" s="511"/>
      <c r="AJ407" s="325"/>
      <c r="AK407" s="511"/>
      <c r="AL407" s="325"/>
      <c r="AM407" s="325"/>
      <c r="AN407" s="325"/>
      <c r="AO407" s="325"/>
      <c r="AP407" s="325"/>
      <c r="AQ407" s="511"/>
    </row>
    <row r="408" spans="1:43" ht="12.75">
      <c r="A408" s="325"/>
      <c r="B408" s="510"/>
      <c r="C408" s="325"/>
      <c r="D408" s="325"/>
      <c r="E408" s="325"/>
      <c r="F408" s="325"/>
      <c r="G408" s="325"/>
      <c r="H408" s="511"/>
      <c r="I408" s="325"/>
      <c r="J408" s="325"/>
      <c r="K408" s="325"/>
      <c r="L408" s="325"/>
      <c r="M408" s="325"/>
      <c r="N408" s="325"/>
      <c r="O408" s="325"/>
      <c r="P408" s="325"/>
      <c r="Q408" s="325"/>
      <c r="R408" s="325"/>
      <c r="S408" s="325"/>
      <c r="T408" s="325"/>
      <c r="U408" s="325"/>
      <c r="V408" s="325"/>
      <c r="W408" s="325"/>
      <c r="X408" s="325"/>
      <c r="Y408" s="325"/>
      <c r="Z408" s="325"/>
      <c r="AA408" s="511"/>
      <c r="AB408" s="325"/>
      <c r="AC408" s="325"/>
      <c r="AD408" s="325"/>
      <c r="AE408" s="511"/>
      <c r="AF408" s="325"/>
      <c r="AG408" s="325"/>
      <c r="AH408" s="325"/>
      <c r="AI408" s="511"/>
      <c r="AJ408" s="325"/>
      <c r="AK408" s="511"/>
      <c r="AL408" s="325"/>
      <c r="AM408" s="325"/>
      <c r="AN408" s="325"/>
      <c r="AO408" s="325"/>
      <c r="AP408" s="325"/>
      <c r="AQ408" s="511"/>
    </row>
    <row r="409" spans="1:43" ht="12.75">
      <c r="A409" s="325"/>
      <c r="B409" s="510"/>
      <c r="C409" s="325"/>
      <c r="D409" s="325"/>
      <c r="E409" s="325"/>
      <c r="F409" s="325"/>
      <c r="G409" s="325"/>
      <c r="H409" s="511"/>
      <c r="I409" s="325"/>
      <c r="J409" s="325"/>
      <c r="K409" s="325"/>
      <c r="L409" s="325"/>
      <c r="M409" s="325"/>
      <c r="N409" s="325"/>
      <c r="O409" s="325"/>
      <c r="P409" s="325"/>
      <c r="Q409" s="325"/>
      <c r="R409" s="325"/>
      <c r="S409" s="325"/>
      <c r="T409" s="325"/>
      <c r="U409" s="325"/>
      <c r="V409" s="325"/>
      <c r="W409" s="325"/>
      <c r="X409" s="325"/>
      <c r="Y409" s="325"/>
      <c r="Z409" s="325"/>
      <c r="AA409" s="511"/>
      <c r="AB409" s="325"/>
      <c r="AC409" s="325"/>
      <c r="AD409" s="325"/>
      <c r="AE409" s="511"/>
      <c r="AF409" s="325"/>
      <c r="AG409" s="325"/>
      <c r="AH409" s="325"/>
      <c r="AI409" s="511"/>
      <c r="AJ409" s="325"/>
      <c r="AK409" s="511"/>
      <c r="AL409" s="325"/>
      <c r="AM409" s="325"/>
      <c r="AN409" s="325"/>
      <c r="AO409" s="325"/>
      <c r="AP409" s="325"/>
      <c r="AQ409" s="511"/>
    </row>
    <row r="410" spans="1:43" ht="12.75">
      <c r="A410" s="325"/>
      <c r="B410" s="510"/>
      <c r="C410" s="325"/>
      <c r="D410" s="325"/>
      <c r="E410" s="325"/>
      <c r="F410" s="325"/>
      <c r="G410" s="325"/>
      <c r="H410" s="511"/>
      <c r="I410" s="325"/>
      <c r="J410" s="325"/>
      <c r="K410" s="325"/>
      <c r="L410" s="325"/>
      <c r="M410" s="325"/>
      <c r="N410" s="325"/>
      <c r="O410" s="325"/>
      <c r="P410" s="325"/>
      <c r="Q410" s="325"/>
      <c r="R410" s="325"/>
      <c r="S410" s="325"/>
      <c r="T410" s="325"/>
      <c r="U410" s="325"/>
      <c r="V410" s="325"/>
      <c r="W410" s="325"/>
      <c r="X410" s="325"/>
      <c r="Y410" s="325"/>
      <c r="Z410" s="325"/>
      <c r="AA410" s="511"/>
      <c r="AB410" s="325"/>
      <c r="AC410" s="325"/>
      <c r="AD410" s="325"/>
      <c r="AE410" s="511"/>
      <c r="AF410" s="325"/>
      <c r="AG410" s="325"/>
      <c r="AH410" s="325"/>
      <c r="AI410" s="511"/>
      <c r="AJ410" s="325"/>
      <c r="AK410" s="511"/>
      <c r="AL410" s="325"/>
      <c r="AM410" s="325"/>
      <c r="AN410" s="325"/>
      <c r="AO410" s="325"/>
      <c r="AP410" s="325"/>
      <c r="AQ410" s="511"/>
    </row>
    <row r="411" spans="1:43" ht="12.75">
      <c r="A411" s="325"/>
      <c r="B411" s="510"/>
      <c r="C411" s="325"/>
      <c r="D411" s="325"/>
      <c r="E411" s="325"/>
      <c r="F411" s="325"/>
      <c r="G411" s="325"/>
      <c r="H411" s="511"/>
      <c r="I411" s="325"/>
      <c r="J411" s="325"/>
      <c r="K411" s="325"/>
      <c r="L411" s="325"/>
      <c r="M411" s="325"/>
      <c r="N411" s="325"/>
      <c r="O411" s="325"/>
      <c r="P411" s="325"/>
      <c r="Q411" s="325"/>
      <c r="R411" s="325"/>
      <c r="S411" s="325"/>
      <c r="T411" s="325"/>
      <c r="U411" s="325"/>
      <c r="V411" s="325"/>
      <c r="W411" s="325"/>
      <c r="X411" s="325"/>
      <c r="Y411" s="325"/>
      <c r="Z411" s="325"/>
      <c r="AA411" s="511"/>
      <c r="AB411" s="325"/>
      <c r="AC411" s="325"/>
      <c r="AD411" s="325"/>
      <c r="AE411" s="511"/>
      <c r="AF411" s="325"/>
      <c r="AG411" s="325"/>
      <c r="AH411" s="325"/>
      <c r="AI411" s="511"/>
      <c r="AJ411" s="325"/>
      <c r="AK411" s="511"/>
      <c r="AL411" s="325"/>
      <c r="AM411" s="325"/>
      <c r="AN411" s="325"/>
      <c r="AO411" s="325"/>
      <c r="AP411" s="325"/>
      <c r="AQ411" s="511"/>
    </row>
    <row r="412" spans="1:43" ht="12.75">
      <c r="A412" s="325"/>
      <c r="B412" s="510"/>
      <c r="C412" s="325"/>
      <c r="D412" s="325"/>
      <c r="E412" s="325"/>
      <c r="F412" s="325"/>
      <c r="G412" s="325"/>
      <c r="H412" s="511"/>
      <c r="I412" s="325"/>
      <c r="J412" s="325"/>
      <c r="K412" s="325"/>
      <c r="L412" s="325"/>
      <c r="M412" s="325"/>
      <c r="N412" s="325"/>
      <c r="O412" s="325"/>
      <c r="P412" s="325"/>
      <c r="Q412" s="325"/>
      <c r="R412" s="325"/>
      <c r="S412" s="325"/>
      <c r="T412" s="325"/>
      <c r="U412" s="325"/>
      <c r="V412" s="325"/>
      <c r="W412" s="325"/>
      <c r="X412" s="325"/>
      <c r="Y412" s="325"/>
      <c r="Z412" s="325"/>
      <c r="AA412" s="511"/>
      <c r="AB412" s="325"/>
      <c r="AC412" s="325"/>
      <c r="AD412" s="325"/>
      <c r="AE412" s="511"/>
      <c r="AF412" s="325"/>
      <c r="AG412" s="325"/>
      <c r="AH412" s="325"/>
      <c r="AI412" s="511"/>
      <c r="AJ412" s="325"/>
      <c r="AK412" s="511"/>
      <c r="AL412" s="325"/>
      <c r="AM412" s="325"/>
      <c r="AN412" s="325"/>
      <c r="AO412" s="325"/>
      <c r="AP412" s="325"/>
      <c r="AQ412" s="511"/>
    </row>
    <row r="413" spans="1:43" ht="12.75">
      <c r="A413" s="325"/>
      <c r="B413" s="510"/>
      <c r="C413" s="325"/>
      <c r="D413" s="325"/>
      <c r="E413" s="325"/>
      <c r="F413" s="325"/>
      <c r="G413" s="325"/>
      <c r="H413" s="511"/>
      <c r="I413" s="325"/>
      <c r="J413" s="325"/>
      <c r="K413" s="325"/>
      <c r="L413" s="325"/>
      <c r="M413" s="325"/>
      <c r="N413" s="325"/>
      <c r="O413" s="325"/>
      <c r="P413" s="325"/>
      <c r="Q413" s="325"/>
      <c r="R413" s="325"/>
      <c r="S413" s="325"/>
      <c r="T413" s="325"/>
      <c r="U413" s="325"/>
      <c r="V413" s="325"/>
      <c r="W413" s="325"/>
      <c r="X413" s="325"/>
      <c r="Y413" s="325"/>
      <c r="Z413" s="325"/>
      <c r="AA413" s="511"/>
      <c r="AB413" s="325"/>
      <c r="AC413" s="325"/>
      <c r="AD413" s="325"/>
      <c r="AE413" s="511"/>
      <c r="AF413" s="325"/>
      <c r="AG413" s="325"/>
      <c r="AH413" s="325"/>
      <c r="AI413" s="511"/>
      <c r="AJ413" s="325"/>
      <c r="AK413" s="511"/>
      <c r="AL413" s="325"/>
      <c r="AM413" s="325"/>
      <c r="AN413" s="325"/>
      <c r="AO413" s="325"/>
      <c r="AP413" s="325"/>
      <c r="AQ413" s="511"/>
    </row>
    <row r="414" spans="1:43" ht="12.75">
      <c r="A414" s="325"/>
      <c r="B414" s="510"/>
      <c r="C414" s="325"/>
      <c r="D414" s="325"/>
      <c r="E414" s="325"/>
      <c r="F414" s="325"/>
      <c r="G414" s="325"/>
      <c r="H414" s="511"/>
      <c r="I414" s="325"/>
      <c r="J414" s="325"/>
      <c r="K414" s="325"/>
      <c r="L414" s="325"/>
      <c r="M414" s="325"/>
      <c r="N414" s="325"/>
      <c r="O414" s="325"/>
      <c r="P414" s="325"/>
      <c r="Q414" s="325"/>
      <c r="R414" s="325"/>
      <c r="S414" s="325"/>
      <c r="T414" s="325"/>
      <c r="U414" s="325"/>
      <c r="V414" s="325"/>
      <c r="W414" s="325"/>
      <c r="X414" s="325"/>
      <c r="Y414" s="325"/>
      <c r="Z414" s="325"/>
      <c r="AA414" s="511"/>
      <c r="AB414" s="325"/>
      <c r="AC414" s="325"/>
      <c r="AD414" s="325"/>
      <c r="AE414" s="511"/>
      <c r="AF414" s="325"/>
      <c r="AG414" s="325"/>
      <c r="AH414" s="325"/>
      <c r="AI414" s="511"/>
      <c r="AJ414" s="325"/>
      <c r="AK414" s="511"/>
      <c r="AL414" s="325"/>
      <c r="AM414" s="325"/>
      <c r="AN414" s="325"/>
      <c r="AO414" s="325"/>
      <c r="AP414" s="325"/>
      <c r="AQ414" s="511"/>
    </row>
    <row r="415" spans="1:43" ht="12.75">
      <c r="A415" s="325"/>
      <c r="B415" s="510"/>
      <c r="C415" s="325"/>
      <c r="D415" s="325"/>
      <c r="E415" s="325"/>
      <c r="F415" s="325"/>
      <c r="G415" s="325"/>
      <c r="H415" s="511"/>
      <c r="I415" s="325"/>
      <c r="J415" s="325"/>
      <c r="K415" s="325"/>
      <c r="L415" s="325"/>
      <c r="M415" s="325"/>
      <c r="N415" s="325"/>
      <c r="O415" s="325"/>
      <c r="P415" s="325"/>
      <c r="Q415" s="325"/>
      <c r="R415" s="325"/>
      <c r="S415" s="325"/>
      <c r="T415" s="325"/>
      <c r="U415" s="325"/>
      <c r="V415" s="325"/>
      <c r="W415" s="325"/>
      <c r="X415" s="325"/>
      <c r="Y415" s="325"/>
      <c r="Z415" s="325"/>
      <c r="AA415" s="511"/>
      <c r="AB415" s="325"/>
      <c r="AC415" s="325"/>
      <c r="AD415" s="325"/>
      <c r="AE415" s="511"/>
      <c r="AF415" s="325"/>
      <c r="AG415" s="325"/>
      <c r="AH415" s="325"/>
      <c r="AI415" s="511"/>
      <c r="AJ415" s="325"/>
      <c r="AK415" s="511"/>
      <c r="AL415" s="325"/>
      <c r="AM415" s="325"/>
      <c r="AN415" s="325"/>
      <c r="AO415" s="325"/>
      <c r="AP415" s="325"/>
      <c r="AQ415" s="511"/>
    </row>
    <row r="416" spans="1:43" ht="12.75">
      <c r="A416" s="325"/>
      <c r="B416" s="510"/>
      <c r="C416" s="325"/>
      <c r="D416" s="325"/>
      <c r="E416" s="325"/>
      <c r="F416" s="325"/>
      <c r="G416" s="325"/>
      <c r="H416" s="511"/>
      <c r="I416" s="325"/>
      <c r="J416" s="325"/>
      <c r="K416" s="325"/>
      <c r="L416" s="325"/>
      <c r="M416" s="325"/>
      <c r="N416" s="325"/>
      <c r="O416" s="325"/>
      <c r="P416" s="325"/>
      <c r="Q416" s="325"/>
      <c r="R416" s="325"/>
      <c r="S416" s="325"/>
      <c r="T416" s="325"/>
      <c r="U416" s="325"/>
      <c r="V416" s="325"/>
      <c r="W416" s="325"/>
      <c r="X416" s="325"/>
      <c r="Y416" s="325"/>
      <c r="Z416" s="325"/>
      <c r="AA416" s="511"/>
      <c r="AB416" s="325"/>
      <c r="AC416" s="325"/>
      <c r="AD416" s="325"/>
      <c r="AE416" s="511"/>
      <c r="AF416" s="325"/>
      <c r="AG416" s="325"/>
      <c r="AH416" s="325"/>
      <c r="AI416" s="511"/>
      <c r="AJ416" s="325"/>
      <c r="AK416" s="511"/>
      <c r="AL416" s="325"/>
      <c r="AM416" s="325"/>
      <c r="AN416" s="325"/>
      <c r="AO416" s="325"/>
      <c r="AP416" s="325"/>
      <c r="AQ416" s="511"/>
    </row>
    <row r="417" spans="1:43" ht="12.75">
      <c r="A417" s="325"/>
      <c r="B417" s="510"/>
      <c r="C417" s="325"/>
      <c r="D417" s="325"/>
      <c r="E417" s="325"/>
      <c r="F417" s="325"/>
      <c r="G417" s="325"/>
      <c r="H417" s="511"/>
      <c r="I417" s="325"/>
      <c r="J417" s="325"/>
      <c r="K417" s="325"/>
      <c r="L417" s="325"/>
      <c r="M417" s="325"/>
      <c r="N417" s="325"/>
      <c r="O417" s="325"/>
      <c r="P417" s="325"/>
      <c r="Q417" s="325"/>
      <c r="R417" s="325"/>
      <c r="S417" s="325"/>
      <c r="T417" s="325"/>
      <c r="U417" s="325"/>
      <c r="V417" s="325"/>
      <c r="W417" s="325"/>
      <c r="X417" s="325"/>
      <c r="Y417" s="325"/>
      <c r="Z417" s="325"/>
      <c r="AA417" s="511"/>
      <c r="AB417" s="325"/>
      <c r="AC417" s="325"/>
      <c r="AD417" s="325"/>
      <c r="AE417" s="511"/>
      <c r="AF417" s="325"/>
      <c r="AG417" s="325"/>
      <c r="AH417" s="325"/>
      <c r="AI417" s="511"/>
      <c r="AJ417" s="325"/>
      <c r="AK417" s="511"/>
      <c r="AL417" s="325"/>
      <c r="AM417" s="325"/>
      <c r="AN417" s="325"/>
      <c r="AO417" s="325"/>
      <c r="AP417" s="325"/>
      <c r="AQ417" s="511"/>
    </row>
    <row r="418" spans="1:43" ht="12.75">
      <c r="A418" s="325"/>
      <c r="B418" s="510"/>
      <c r="C418" s="325"/>
      <c r="D418" s="325"/>
      <c r="E418" s="325"/>
      <c r="F418" s="325"/>
      <c r="G418" s="325"/>
      <c r="H418" s="511"/>
      <c r="I418" s="325"/>
      <c r="J418" s="325"/>
      <c r="K418" s="325"/>
      <c r="L418" s="325"/>
      <c r="M418" s="325"/>
      <c r="N418" s="325"/>
      <c r="O418" s="325"/>
      <c r="P418" s="325"/>
      <c r="Q418" s="325"/>
      <c r="R418" s="325"/>
      <c r="S418" s="325"/>
      <c r="T418" s="325"/>
      <c r="U418" s="325"/>
      <c r="V418" s="325"/>
      <c r="W418" s="325"/>
      <c r="X418" s="325"/>
      <c r="Y418" s="325"/>
      <c r="Z418" s="325"/>
      <c r="AA418" s="511"/>
      <c r="AB418" s="325"/>
      <c r="AC418" s="325"/>
      <c r="AD418" s="325"/>
      <c r="AE418" s="511"/>
      <c r="AF418" s="325"/>
      <c r="AG418" s="325"/>
      <c r="AH418" s="325"/>
      <c r="AI418" s="511"/>
      <c r="AJ418" s="325"/>
      <c r="AK418" s="511"/>
      <c r="AL418" s="325"/>
      <c r="AM418" s="325"/>
      <c r="AN418" s="325"/>
      <c r="AO418" s="325"/>
      <c r="AP418" s="325"/>
      <c r="AQ418" s="511"/>
    </row>
    <row r="419" spans="1:43" ht="12.75">
      <c r="A419" s="325"/>
      <c r="B419" s="510"/>
      <c r="C419" s="325"/>
      <c r="D419" s="325"/>
      <c r="E419" s="325"/>
      <c r="F419" s="325"/>
      <c r="G419" s="325"/>
      <c r="H419" s="511"/>
      <c r="I419" s="325"/>
      <c r="J419" s="325"/>
      <c r="K419" s="325"/>
      <c r="L419" s="325"/>
      <c r="M419" s="325"/>
      <c r="N419" s="325"/>
      <c r="O419" s="325"/>
      <c r="P419" s="325"/>
      <c r="Q419" s="325"/>
      <c r="R419" s="325"/>
      <c r="S419" s="325"/>
      <c r="T419" s="325"/>
      <c r="U419" s="325"/>
      <c r="V419" s="325"/>
      <c r="W419" s="325"/>
      <c r="X419" s="325"/>
      <c r="Y419" s="325"/>
      <c r="Z419" s="325"/>
      <c r="AA419" s="511"/>
      <c r="AB419" s="325"/>
      <c r="AC419" s="325"/>
      <c r="AD419" s="325"/>
      <c r="AE419" s="511"/>
      <c r="AF419" s="325"/>
      <c r="AG419" s="325"/>
      <c r="AH419" s="325"/>
      <c r="AI419" s="511"/>
      <c r="AJ419" s="325"/>
      <c r="AK419" s="511"/>
      <c r="AL419" s="325"/>
      <c r="AM419" s="325"/>
      <c r="AN419" s="325"/>
      <c r="AO419" s="325"/>
      <c r="AP419" s="325"/>
      <c r="AQ419" s="511"/>
    </row>
    <row r="420" spans="1:43" ht="12.75">
      <c r="A420" s="325"/>
      <c r="B420" s="510"/>
      <c r="C420" s="325"/>
      <c r="D420" s="325"/>
      <c r="E420" s="325"/>
      <c r="F420" s="325"/>
      <c r="G420" s="325"/>
      <c r="H420" s="511"/>
      <c r="I420" s="325"/>
      <c r="J420" s="325"/>
      <c r="K420" s="325"/>
      <c r="L420" s="325"/>
      <c r="M420" s="325"/>
      <c r="N420" s="325"/>
      <c r="O420" s="325"/>
      <c r="P420" s="325"/>
      <c r="Q420" s="325"/>
      <c r="R420" s="325"/>
      <c r="S420" s="325"/>
      <c r="T420" s="325"/>
      <c r="U420" s="325"/>
      <c r="V420" s="325"/>
      <c r="W420" s="325"/>
      <c r="X420" s="325"/>
      <c r="Y420" s="325"/>
      <c r="Z420" s="325"/>
      <c r="AA420" s="511"/>
      <c r="AB420" s="325"/>
      <c r="AC420" s="325"/>
      <c r="AD420" s="325"/>
      <c r="AE420" s="511"/>
      <c r="AF420" s="325"/>
      <c r="AG420" s="325"/>
      <c r="AH420" s="325"/>
      <c r="AI420" s="511"/>
      <c r="AJ420" s="325"/>
      <c r="AK420" s="511"/>
      <c r="AL420" s="325"/>
      <c r="AM420" s="325"/>
      <c r="AN420" s="325"/>
      <c r="AO420" s="325"/>
      <c r="AP420" s="325"/>
      <c r="AQ420" s="511"/>
    </row>
    <row r="421" spans="1:43" ht="12.75">
      <c r="A421" s="325"/>
      <c r="B421" s="510"/>
      <c r="C421" s="325"/>
      <c r="D421" s="325"/>
      <c r="E421" s="325"/>
      <c r="F421" s="325"/>
      <c r="G421" s="325"/>
      <c r="H421" s="511"/>
      <c r="I421" s="325"/>
      <c r="J421" s="325"/>
      <c r="K421" s="325"/>
      <c r="L421" s="325"/>
      <c r="M421" s="325"/>
      <c r="N421" s="325"/>
      <c r="O421" s="325"/>
      <c r="P421" s="325"/>
      <c r="Q421" s="325"/>
      <c r="R421" s="325"/>
      <c r="S421" s="325"/>
      <c r="T421" s="325"/>
      <c r="U421" s="325"/>
      <c r="V421" s="325"/>
      <c r="W421" s="325"/>
      <c r="X421" s="325"/>
      <c r="Y421" s="325"/>
      <c r="Z421" s="325"/>
      <c r="AA421" s="511"/>
      <c r="AB421" s="325"/>
      <c r="AC421" s="325"/>
      <c r="AD421" s="325"/>
      <c r="AE421" s="511"/>
      <c r="AF421" s="325"/>
      <c r="AG421" s="325"/>
      <c r="AH421" s="325"/>
      <c r="AI421" s="511"/>
      <c r="AJ421" s="325"/>
      <c r="AK421" s="511"/>
      <c r="AL421" s="325"/>
      <c r="AM421" s="325"/>
      <c r="AN421" s="325"/>
      <c r="AO421" s="325"/>
      <c r="AP421" s="325"/>
      <c r="AQ421" s="511"/>
    </row>
    <row r="422" spans="1:43" ht="12.75">
      <c r="A422" s="325"/>
      <c r="B422" s="510"/>
      <c r="C422" s="325"/>
      <c r="D422" s="325"/>
      <c r="E422" s="325"/>
      <c r="F422" s="325"/>
      <c r="G422" s="325"/>
      <c r="H422" s="511"/>
      <c r="I422" s="325"/>
      <c r="J422" s="325"/>
      <c r="K422" s="325"/>
      <c r="L422" s="325"/>
      <c r="M422" s="325"/>
      <c r="N422" s="325"/>
      <c r="O422" s="325"/>
      <c r="P422" s="325"/>
      <c r="Q422" s="325"/>
      <c r="R422" s="325"/>
      <c r="S422" s="325"/>
      <c r="T422" s="325"/>
      <c r="U422" s="325"/>
      <c r="V422" s="325"/>
      <c r="W422" s="325"/>
      <c r="X422" s="325"/>
      <c r="Y422" s="325"/>
      <c r="Z422" s="325"/>
      <c r="AA422" s="511"/>
      <c r="AB422" s="325"/>
      <c r="AC422" s="325"/>
      <c r="AD422" s="325"/>
      <c r="AE422" s="511"/>
      <c r="AF422" s="325"/>
      <c r="AG422" s="325"/>
      <c r="AH422" s="325"/>
      <c r="AI422" s="511"/>
      <c r="AJ422" s="325"/>
      <c r="AK422" s="511"/>
      <c r="AL422" s="325"/>
      <c r="AM422" s="325"/>
      <c r="AN422" s="325"/>
      <c r="AO422" s="325"/>
      <c r="AP422" s="325"/>
      <c r="AQ422" s="511"/>
    </row>
    <row r="423" spans="1:43" ht="12.75">
      <c r="A423" s="325"/>
      <c r="B423" s="510"/>
      <c r="C423" s="325"/>
      <c r="D423" s="325"/>
      <c r="E423" s="325"/>
      <c r="F423" s="325"/>
      <c r="G423" s="325"/>
      <c r="H423" s="511"/>
      <c r="I423" s="325"/>
      <c r="J423" s="325"/>
      <c r="K423" s="325"/>
      <c r="L423" s="325"/>
      <c r="M423" s="325"/>
      <c r="N423" s="325"/>
      <c r="O423" s="325"/>
      <c r="P423" s="325"/>
      <c r="Q423" s="325"/>
      <c r="R423" s="325"/>
      <c r="S423" s="325"/>
      <c r="T423" s="325"/>
      <c r="U423" s="325"/>
      <c r="V423" s="325"/>
      <c r="W423" s="325"/>
      <c r="X423" s="325"/>
      <c r="Y423" s="325"/>
      <c r="Z423" s="325"/>
      <c r="AA423" s="511"/>
      <c r="AB423" s="325"/>
      <c r="AC423" s="325"/>
      <c r="AD423" s="325"/>
      <c r="AE423" s="511"/>
      <c r="AF423" s="325"/>
      <c r="AG423" s="325"/>
      <c r="AH423" s="325"/>
      <c r="AI423" s="511"/>
      <c r="AJ423" s="325"/>
      <c r="AK423" s="511"/>
      <c r="AL423" s="325"/>
      <c r="AM423" s="325"/>
      <c r="AN423" s="325"/>
      <c r="AO423" s="325"/>
      <c r="AP423" s="325"/>
      <c r="AQ423" s="511"/>
    </row>
    <row r="424" spans="2:43" ht="12.75">
      <c r="B424" s="512"/>
      <c r="H424" s="513"/>
      <c r="AA424" s="513"/>
      <c r="AE424" s="513"/>
      <c r="AI424" s="513"/>
      <c r="AK424" s="513"/>
      <c r="AQ424" s="513"/>
    </row>
    <row r="425" spans="2:43" ht="12.75">
      <c r="B425" s="512"/>
      <c r="H425" s="513"/>
      <c r="AA425" s="513"/>
      <c r="AE425" s="513"/>
      <c r="AI425" s="513"/>
      <c r="AK425" s="513"/>
      <c r="AQ425" s="513"/>
    </row>
    <row r="426" spans="2:43" ht="12.75">
      <c r="B426" s="512"/>
      <c r="H426" s="513"/>
      <c r="AA426" s="513"/>
      <c r="AE426" s="513"/>
      <c r="AI426" s="513"/>
      <c r="AK426" s="513"/>
      <c r="AQ426" s="513"/>
    </row>
    <row r="427" spans="2:43" ht="12.75">
      <c r="B427" s="512"/>
      <c r="H427" s="513"/>
      <c r="AA427" s="513"/>
      <c r="AE427" s="513"/>
      <c r="AI427" s="513"/>
      <c r="AK427" s="513"/>
      <c r="AQ427" s="513"/>
    </row>
    <row r="428" spans="2:43" ht="12.75">
      <c r="B428" s="512"/>
      <c r="H428" s="513"/>
      <c r="AA428" s="513"/>
      <c r="AE428" s="513"/>
      <c r="AI428" s="513"/>
      <c r="AK428" s="513"/>
      <c r="AQ428" s="513"/>
    </row>
    <row r="429" spans="2:43" ht="12.75">
      <c r="B429" s="512"/>
      <c r="H429" s="513"/>
      <c r="AA429" s="513"/>
      <c r="AE429" s="513"/>
      <c r="AI429" s="513"/>
      <c r="AK429" s="513"/>
      <c r="AQ429" s="513"/>
    </row>
    <row r="430" spans="2:43" ht="12.75">
      <c r="B430" s="512"/>
      <c r="H430" s="513"/>
      <c r="AA430" s="513"/>
      <c r="AE430" s="513"/>
      <c r="AI430" s="513"/>
      <c r="AK430" s="513"/>
      <c r="AQ430" s="513"/>
    </row>
    <row r="431" spans="2:43" ht="12.75">
      <c r="B431" s="512"/>
      <c r="H431" s="513"/>
      <c r="AA431" s="513"/>
      <c r="AE431" s="513"/>
      <c r="AI431" s="513"/>
      <c r="AK431" s="513"/>
      <c r="AQ431" s="513"/>
    </row>
    <row r="432" spans="2:43" ht="12.75">
      <c r="B432" s="512"/>
      <c r="H432" s="513"/>
      <c r="AA432" s="513"/>
      <c r="AE432" s="513"/>
      <c r="AI432" s="513"/>
      <c r="AK432" s="513"/>
      <c r="AQ432" s="513"/>
    </row>
    <row r="433" spans="2:43" ht="12.75">
      <c r="B433" s="512"/>
      <c r="H433" s="513"/>
      <c r="AA433" s="513"/>
      <c r="AE433" s="513"/>
      <c r="AI433" s="513"/>
      <c r="AK433" s="513"/>
      <c r="AQ433" s="513"/>
    </row>
    <row r="434" spans="2:43" ht="12.75">
      <c r="B434" s="512"/>
      <c r="H434" s="513"/>
      <c r="AA434" s="513"/>
      <c r="AE434" s="513"/>
      <c r="AI434" s="513"/>
      <c r="AK434" s="513"/>
      <c r="AQ434" s="513"/>
    </row>
    <row r="435" spans="2:43" ht="12.75">
      <c r="B435" s="512"/>
      <c r="H435" s="513"/>
      <c r="AA435" s="513"/>
      <c r="AE435" s="513"/>
      <c r="AI435" s="513"/>
      <c r="AK435" s="513"/>
      <c r="AQ435" s="513"/>
    </row>
    <row r="436" spans="2:43" ht="12.75">
      <c r="B436" s="512"/>
      <c r="H436" s="513"/>
      <c r="AA436" s="513"/>
      <c r="AE436" s="513"/>
      <c r="AI436" s="513"/>
      <c r="AK436" s="513"/>
      <c r="AQ436" s="513"/>
    </row>
    <row r="437" spans="2:43" ht="12.75">
      <c r="B437" s="512"/>
      <c r="H437" s="513"/>
      <c r="AA437" s="513"/>
      <c r="AE437" s="513"/>
      <c r="AI437" s="513"/>
      <c r="AK437" s="513"/>
      <c r="AQ437" s="513"/>
    </row>
    <row r="438" spans="2:43" ht="12.75">
      <c r="B438" s="512"/>
      <c r="H438" s="513"/>
      <c r="AA438" s="513"/>
      <c r="AE438" s="513"/>
      <c r="AI438" s="513"/>
      <c r="AK438" s="513"/>
      <c r="AQ438" s="513"/>
    </row>
    <row r="439" spans="2:43" ht="12.75">
      <c r="B439" s="512"/>
      <c r="H439" s="513"/>
      <c r="AA439" s="513"/>
      <c r="AE439" s="513"/>
      <c r="AI439" s="513"/>
      <c r="AK439" s="513"/>
      <c r="AQ439" s="513"/>
    </row>
    <row r="440" spans="2:43" ht="12.75">
      <c r="B440" s="512"/>
      <c r="H440" s="513"/>
      <c r="AA440" s="513"/>
      <c r="AE440" s="513"/>
      <c r="AI440" s="513"/>
      <c r="AK440" s="513"/>
      <c r="AQ440" s="513"/>
    </row>
    <row r="441" spans="2:43" ht="12.75">
      <c r="B441" s="512"/>
      <c r="H441" s="513"/>
      <c r="AA441" s="513"/>
      <c r="AE441" s="513"/>
      <c r="AI441" s="513"/>
      <c r="AK441" s="513"/>
      <c r="AQ441" s="513"/>
    </row>
    <row r="442" spans="2:43" ht="12.75">
      <c r="B442" s="512"/>
      <c r="H442" s="513"/>
      <c r="AA442" s="513"/>
      <c r="AE442" s="513"/>
      <c r="AI442" s="513"/>
      <c r="AK442" s="513"/>
      <c r="AQ442" s="513"/>
    </row>
    <row r="443" spans="2:43" ht="12.75">
      <c r="B443" s="512"/>
      <c r="H443" s="513"/>
      <c r="AA443" s="513"/>
      <c r="AE443" s="513"/>
      <c r="AI443" s="513"/>
      <c r="AK443" s="513"/>
      <c r="AQ443" s="513"/>
    </row>
    <row r="444" spans="2:43" ht="12.75">
      <c r="B444" s="512"/>
      <c r="H444" s="513"/>
      <c r="AA444" s="513"/>
      <c r="AE444" s="513"/>
      <c r="AI444" s="513"/>
      <c r="AK444" s="513"/>
      <c r="AQ444" s="513"/>
    </row>
    <row r="445" spans="2:43" ht="12.75">
      <c r="B445" s="512"/>
      <c r="H445" s="513"/>
      <c r="AA445" s="513"/>
      <c r="AE445" s="513"/>
      <c r="AI445" s="513"/>
      <c r="AK445" s="513"/>
      <c r="AQ445" s="513"/>
    </row>
    <row r="446" spans="2:43" ht="12.75">
      <c r="B446" s="512"/>
      <c r="H446" s="513"/>
      <c r="AA446" s="513"/>
      <c r="AE446" s="513"/>
      <c r="AI446" s="513"/>
      <c r="AK446" s="513"/>
      <c r="AQ446" s="513"/>
    </row>
    <row r="447" spans="2:43" ht="12.75">
      <c r="B447" s="512"/>
      <c r="H447" s="513"/>
      <c r="AA447" s="513"/>
      <c r="AE447" s="513"/>
      <c r="AI447" s="513"/>
      <c r="AK447" s="513"/>
      <c r="AQ447" s="513"/>
    </row>
    <row r="448" spans="2:43" ht="12.75">
      <c r="B448" s="512"/>
      <c r="H448" s="513"/>
      <c r="AA448" s="513"/>
      <c r="AE448" s="513"/>
      <c r="AI448" s="513"/>
      <c r="AK448" s="513"/>
      <c r="AQ448" s="513"/>
    </row>
    <row r="449" spans="2:43" ht="12.75">
      <c r="B449" s="512"/>
      <c r="H449" s="513"/>
      <c r="AA449" s="513"/>
      <c r="AE449" s="513"/>
      <c r="AI449" s="513"/>
      <c r="AK449" s="513"/>
      <c r="AQ449" s="513"/>
    </row>
    <row r="450" spans="2:43" ht="12.75">
      <c r="B450" s="512"/>
      <c r="H450" s="513"/>
      <c r="AA450" s="513"/>
      <c r="AE450" s="513"/>
      <c r="AI450" s="513"/>
      <c r="AK450" s="513"/>
      <c r="AQ450" s="513"/>
    </row>
    <row r="451" spans="2:43" ht="12.75">
      <c r="B451" s="512"/>
      <c r="H451" s="513"/>
      <c r="AA451" s="513"/>
      <c r="AE451" s="513"/>
      <c r="AI451" s="513"/>
      <c r="AK451" s="513"/>
      <c r="AQ451" s="513"/>
    </row>
    <row r="452" spans="2:43" ht="12.75">
      <c r="B452" s="512"/>
      <c r="H452" s="513"/>
      <c r="AA452" s="513"/>
      <c r="AE452" s="513"/>
      <c r="AI452" s="513"/>
      <c r="AK452" s="513"/>
      <c r="AQ452" s="513"/>
    </row>
    <row r="453" spans="2:43" ht="12.75">
      <c r="B453" s="512"/>
      <c r="H453" s="513"/>
      <c r="AA453" s="513"/>
      <c r="AE453" s="513"/>
      <c r="AI453" s="513"/>
      <c r="AK453" s="513"/>
      <c r="AQ453" s="513"/>
    </row>
    <row r="454" spans="2:43" ht="12.75">
      <c r="B454" s="512"/>
      <c r="H454" s="513"/>
      <c r="AA454" s="513"/>
      <c r="AE454" s="513"/>
      <c r="AI454" s="513"/>
      <c r="AK454" s="513"/>
      <c r="AQ454" s="513"/>
    </row>
    <row r="455" spans="2:43" ht="12.75">
      <c r="B455" s="512"/>
      <c r="H455" s="513"/>
      <c r="AA455" s="513"/>
      <c r="AE455" s="513"/>
      <c r="AI455" s="513"/>
      <c r="AK455" s="513"/>
      <c r="AQ455" s="513"/>
    </row>
    <row r="456" spans="2:43" ht="12.75">
      <c r="B456" s="512"/>
      <c r="H456" s="513"/>
      <c r="AA456" s="513"/>
      <c r="AE456" s="513"/>
      <c r="AI456" s="513"/>
      <c r="AK456" s="513"/>
      <c r="AQ456" s="513"/>
    </row>
    <row r="457" spans="2:43" ht="12.75">
      <c r="B457" s="512"/>
      <c r="H457" s="513"/>
      <c r="AA457" s="513"/>
      <c r="AE457" s="513"/>
      <c r="AI457" s="513"/>
      <c r="AK457" s="513"/>
      <c r="AQ457" s="513"/>
    </row>
    <row r="458" spans="2:43" ht="12.75">
      <c r="B458" s="512"/>
      <c r="H458" s="513"/>
      <c r="AA458" s="513"/>
      <c r="AE458" s="513"/>
      <c r="AI458" s="513"/>
      <c r="AK458" s="513"/>
      <c r="AQ458" s="513"/>
    </row>
    <row r="459" spans="2:43" ht="12.75">
      <c r="B459" s="512"/>
      <c r="H459" s="513"/>
      <c r="AA459" s="513"/>
      <c r="AE459" s="513"/>
      <c r="AI459" s="513"/>
      <c r="AK459" s="513"/>
      <c r="AQ459" s="513"/>
    </row>
    <row r="460" spans="2:43" ht="12.75">
      <c r="B460" s="512"/>
      <c r="H460" s="513"/>
      <c r="AA460" s="513"/>
      <c r="AE460" s="513"/>
      <c r="AI460" s="513"/>
      <c r="AK460" s="513"/>
      <c r="AQ460" s="513"/>
    </row>
    <row r="461" spans="2:43" ht="12.75">
      <c r="B461" s="512"/>
      <c r="H461" s="513"/>
      <c r="AA461" s="513"/>
      <c r="AE461" s="513"/>
      <c r="AI461" s="513"/>
      <c r="AK461" s="513"/>
      <c r="AQ461" s="513"/>
    </row>
    <row r="462" spans="2:43" ht="12.75">
      <c r="B462" s="512"/>
      <c r="H462" s="513"/>
      <c r="AA462" s="513"/>
      <c r="AE462" s="513"/>
      <c r="AI462" s="513"/>
      <c r="AK462" s="513"/>
      <c r="AQ462" s="513"/>
    </row>
    <row r="463" spans="2:43" ht="12.75">
      <c r="B463" s="512"/>
      <c r="H463" s="513"/>
      <c r="AA463" s="513"/>
      <c r="AE463" s="513"/>
      <c r="AI463" s="513"/>
      <c r="AK463" s="513"/>
      <c r="AQ463" s="513"/>
    </row>
    <row r="464" spans="2:43" ht="12.75">
      <c r="B464" s="512"/>
      <c r="H464" s="513"/>
      <c r="AA464" s="513"/>
      <c r="AE464" s="513"/>
      <c r="AI464" s="513"/>
      <c r="AK464" s="513"/>
      <c r="AQ464" s="513"/>
    </row>
    <row r="465" spans="2:43" ht="12.75">
      <c r="B465" s="512"/>
      <c r="H465" s="513"/>
      <c r="AA465" s="513"/>
      <c r="AE465" s="513"/>
      <c r="AI465" s="513"/>
      <c r="AK465" s="513"/>
      <c r="AQ465" s="513"/>
    </row>
    <row r="466" spans="2:43" ht="12.75">
      <c r="B466" s="512"/>
      <c r="H466" s="513"/>
      <c r="AA466" s="513"/>
      <c r="AE466" s="513"/>
      <c r="AI466" s="513"/>
      <c r="AK466" s="513"/>
      <c r="AQ466" s="513"/>
    </row>
    <row r="467" spans="2:43" ht="12.75">
      <c r="B467" s="512"/>
      <c r="H467" s="513"/>
      <c r="AA467" s="513"/>
      <c r="AE467" s="513"/>
      <c r="AI467" s="513"/>
      <c r="AK467" s="513"/>
      <c r="AQ467" s="513"/>
    </row>
    <row r="468" spans="2:43" ht="12.75">
      <c r="B468" s="512"/>
      <c r="H468" s="513"/>
      <c r="AA468" s="513"/>
      <c r="AE468" s="513"/>
      <c r="AI468" s="513"/>
      <c r="AK468" s="513"/>
      <c r="AQ468" s="513"/>
    </row>
    <row r="469" spans="2:43" ht="12.75">
      <c r="B469" s="512"/>
      <c r="H469" s="513"/>
      <c r="AA469" s="513"/>
      <c r="AE469" s="513"/>
      <c r="AI469" s="513"/>
      <c r="AK469" s="513"/>
      <c r="AQ469" s="513"/>
    </row>
    <row r="470" spans="2:43" ht="12.75">
      <c r="B470" s="512"/>
      <c r="H470" s="513"/>
      <c r="AA470" s="513"/>
      <c r="AE470" s="513"/>
      <c r="AI470" s="513"/>
      <c r="AK470" s="513"/>
      <c r="AQ470" s="513"/>
    </row>
    <row r="471" spans="2:43" ht="12.75">
      <c r="B471" s="512"/>
      <c r="H471" s="513"/>
      <c r="AA471" s="513"/>
      <c r="AE471" s="513"/>
      <c r="AI471" s="513"/>
      <c r="AK471" s="513"/>
      <c r="AQ471" s="513"/>
    </row>
    <row r="472" spans="2:43" ht="12.75">
      <c r="B472" s="512"/>
      <c r="H472" s="513"/>
      <c r="AA472" s="513"/>
      <c r="AE472" s="513"/>
      <c r="AI472" s="513"/>
      <c r="AK472" s="513"/>
      <c r="AQ472" s="513"/>
    </row>
    <row r="473" spans="2:43" ht="12.75">
      <c r="B473" s="512"/>
      <c r="H473" s="513"/>
      <c r="AA473" s="513"/>
      <c r="AE473" s="513"/>
      <c r="AI473" s="513"/>
      <c r="AK473" s="513"/>
      <c r="AQ473" s="513"/>
    </row>
    <row r="474" spans="2:43" ht="12.75">
      <c r="B474" s="512"/>
      <c r="H474" s="513"/>
      <c r="AA474" s="513"/>
      <c r="AE474" s="513"/>
      <c r="AI474" s="513"/>
      <c r="AK474" s="513"/>
      <c r="AQ474" s="513"/>
    </row>
    <row r="475" spans="2:43" ht="12.75">
      <c r="B475" s="512"/>
      <c r="H475" s="513"/>
      <c r="AA475" s="513"/>
      <c r="AE475" s="513"/>
      <c r="AI475" s="513"/>
      <c r="AK475" s="513"/>
      <c r="AQ475" s="513"/>
    </row>
    <row r="476" spans="2:43" ht="12.75">
      <c r="B476" s="512"/>
      <c r="H476" s="513"/>
      <c r="AA476" s="513"/>
      <c r="AE476" s="513"/>
      <c r="AI476" s="513"/>
      <c r="AK476" s="513"/>
      <c r="AQ476" s="513"/>
    </row>
    <row r="477" spans="2:43" ht="12.75">
      <c r="B477" s="512"/>
      <c r="H477" s="513"/>
      <c r="AA477" s="513"/>
      <c r="AE477" s="513"/>
      <c r="AI477" s="513"/>
      <c r="AK477" s="513"/>
      <c r="AQ477" s="513"/>
    </row>
    <row r="478" spans="2:43" ht="12.75">
      <c r="B478" s="512"/>
      <c r="H478" s="513"/>
      <c r="AA478" s="513"/>
      <c r="AE478" s="513"/>
      <c r="AI478" s="513"/>
      <c r="AK478" s="513"/>
      <c r="AQ478" s="513"/>
    </row>
    <row r="479" spans="2:43" ht="12.75">
      <c r="B479" s="512"/>
      <c r="H479" s="513"/>
      <c r="AA479" s="513"/>
      <c r="AE479" s="513"/>
      <c r="AI479" s="513"/>
      <c r="AK479" s="513"/>
      <c r="AQ479" s="513"/>
    </row>
    <row r="480" spans="2:43" ht="12.75">
      <c r="B480" s="512"/>
      <c r="H480" s="513"/>
      <c r="AA480" s="513"/>
      <c r="AE480" s="513"/>
      <c r="AI480" s="513"/>
      <c r="AK480" s="513"/>
      <c r="AQ480" s="513"/>
    </row>
    <row r="481" spans="2:43" ht="12.75">
      <c r="B481" s="512"/>
      <c r="H481" s="513"/>
      <c r="AA481" s="513"/>
      <c r="AE481" s="513"/>
      <c r="AI481" s="513"/>
      <c r="AK481" s="513"/>
      <c r="AQ481" s="513"/>
    </row>
    <row r="482" spans="2:43" ht="12.75">
      <c r="B482" s="512"/>
      <c r="H482" s="513"/>
      <c r="AA482" s="513"/>
      <c r="AE482" s="513"/>
      <c r="AI482" s="513"/>
      <c r="AK482" s="513"/>
      <c r="AQ482" s="513"/>
    </row>
    <row r="483" spans="2:43" ht="12.75">
      <c r="B483" s="512"/>
      <c r="H483" s="513"/>
      <c r="AA483" s="513"/>
      <c r="AE483" s="513"/>
      <c r="AI483" s="513"/>
      <c r="AK483" s="513"/>
      <c r="AQ483" s="513"/>
    </row>
    <row r="484" spans="2:43" ht="12.75">
      <c r="B484" s="512"/>
      <c r="H484" s="513"/>
      <c r="AA484" s="513"/>
      <c r="AE484" s="513"/>
      <c r="AI484" s="513"/>
      <c r="AK484" s="513"/>
      <c r="AQ484" s="513"/>
    </row>
    <row r="485" spans="2:43" ht="12.75">
      <c r="B485" s="512"/>
      <c r="H485" s="513"/>
      <c r="AA485" s="513"/>
      <c r="AE485" s="513"/>
      <c r="AI485" s="513"/>
      <c r="AK485" s="513"/>
      <c r="AQ485" s="513"/>
    </row>
    <row r="486" spans="2:43" ht="12.75">
      <c r="B486" s="512"/>
      <c r="H486" s="513"/>
      <c r="AA486" s="513"/>
      <c r="AE486" s="513"/>
      <c r="AI486" s="513"/>
      <c r="AK486" s="513"/>
      <c r="AQ486" s="513"/>
    </row>
    <row r="487" spans="2:43" ht="12.75">
      <c r="B487" s="512"/>
      <c r="H487" s="513"/>
      <c r="AA487" s="513"/>
      <c r="AE487" s="513"/>
      <c r="AI487" s="513"/>
      <c r="AK487" s="513"/>
      <c r="AQ487" s="513"/>
    </row>
    <row r="488" spans="2:43" ht="12.75">
      <c r="B488" s="512"/>
      <c r="H488" s="513"/>
      <c r="AA488" s="513"/>
      <c r="AE488" s="513"/>
      <c r="AI488" s="513"/>
      <c r="AK488" s="513"/>
      <c r="AQ488" s="513"/>
    </row>
    <row r="489" spans="2:43" ht="12.75">
      <c r="B489" s="512"/>
      <c r="H489" s="513"/>
      <c r="AA489" s="513"/>
      <c r="AE489" s="513"/>
      <c r="AI489" s="513"/>
      <c r="AK489" s="513"/>
      <c r="AQ489" s="513"/>
    </row>
    <row r="490" spans="2:43" ht="12.75">
      <c r="B490" s="512"/>
      <c r="H490" s="513"/>
      <c r="AA490" s="513"/>
      <c r="AE490" s="513"/>
      <c r="AI490" s="513"/>
      <c r="AK490" s="513"/>
      <c r="AQ490" s="513"/>
    </row>
    <row r="491" spans="2:43" ht="12.75">
      <c r="B491" s="512"/>
      <c r="H491" s="513"/>
      <c r="AA491" s="513"/>
      <c r="AE491" s="513"/>
      <c r="AI491" s="513"/>
      <c r="AK491" s="513"/>
      <c r="AQ491" s="513"/>
    </row>
    <row r="492" spans="2:43" ht="12.75">
      <c r="B492" s="512"/>
      <c r="H492" s="513"/>
      <c r="AA492" s="513"/>
      <c r="AE492" s="513"/>
      <c r="AI492" s="513"/>
      <c r="AK492" s="513"/>
      <c r="AQ492" s="513"/>
    </row>
    <row r="493" spans="2:43" ht="12.75">
      <c r="B493" s="512"/>
      <c r="H493" s="513"/>
      <c r="AA493" s="513"/>
      <c r="AE493" s="513"/>
      <c r="AI493" s="513"/>
      <c r="AK493" s="513"/>
      <c r="AQ493" s="513"/>
    </row>
    <row r="494" spans="2:43" ht="12.75">
      <c r="B494" s="512"/>
      <c r="H494" s="513"/>
      <c r="AA494" s="513"/>
      <c r="AE494" s="513"/>
      <c r="AI494" s="513"/>
      <c r="AK494" s="513"/>
      <c r="AQ494" s="513"/>
    </row>
    <row r="495" spans="2:43" ht="12.75">
      <c r="B495" s="512"/>
      <c r="H495" s="513"/>
      <c r="AA495" s="513"/>
      <c r="AE495" s="513"/>
      <c r="AI495" s="513"/>
      <c r="AK495" s="513"/>
      <c r="AQ495" s="513"/>
    </row>
    <row r="496" spans="2:43" ht="12.75">
      <c r="B496" s="512"/>
      <c r="H496" s="513"/>
      <c r="AA496" s="513"/>
      <c r="AE496" s="513"/>
      <c r="AI496" s="513"/>
      <c r="AK496" s="513"/>
      <c r="AQ496" s="513"/>
    </row>
    <row r="497" spans="2:43" ht="12.75">
      <c r="B497" s="512"/>
      <c r="H497" s="513"/>
      <c r="AA497" s="513"/>
      <c r="AE497" s="513"/>
      <c r="AI497" s="513"/>
      <c r="AK497" s="513"/>
      <c r="AQ497" s="513"/>
    </row>
    <row r="498" spans="2:43" ht="12.75">
      <c r="B498" s="512"/>
      <c r="H498" s="513"/>
      <c r="AA498" s="513"/>
      <c r="AE498" s="513"/>
      <c r="AI498" s="513"/>
      <c r="AK498" s="513"/>
      <c r="AQ498" s="513"/>
    </row>
    <row r="499" spans="2:43" ht="12.75">
      <c r="B499" s="512"/>
      <c r="H499" s="513"/>
      <c r="AA499" s="513"/>
      <c r="AE499" s="513"/>
      <c r="AI499" s="513"/>
      <c r="AK499" s="513"/>
      <c r="AQ499" s="513"/>
    </row>
    <row r="500" spans="2:43" ht="12.75">
      <c r="B500" s="512"/>
      <c r="H500" s="513"/>
      <c r="AA500" s="513"/>
      <c r="AE500" s="513"/>
      <c r="AI500" s="513"/>
      <c r="AK500" s="513"/>
      <c r="AQ500" s="513"/>
    </row>
    <row r="501" spans="2:43" ht="12.75">
      <c r="B501" s="512"/>
      <c r="H501" s="513"/>
      <c r="AA501" s="513"/>
      <c r="AE501" s="513"/>
      <c r="AI501" s="513"/>
      <c r="AK501" s="513"/>
      <c r="AQ501" s="513"/>
    </row>
    <row r="502" spans="2:43" ht="12.75">
      <c r="B502" s="512"/>
      <c r="H502" s="513"/>
      <c r="AA502" s="513"/>
      <c r="AE502" s="513"/>
      <c r="AI502" s="513"/>
      <c r="AK502" s="513"/>
      <c r="AQ502" s="513"/>
    </row>
    <row r="503" spans="2:43" ht="12.75">
      <c r="B503" s="512"/>
      <c r="H503" s="513"/>
      <c r="AA503" s="513"/>
      <c r="AE503" s="513"/>
      <c r="AI503" s="513"/>
      <c r="AK503" s="513"/>
      <c r="AQ503" s="513"/>
    </row>
    <row r="504" spans="2:43" ht="12.75">
      <c r="B504" s="512"/>
      <c r="H504" s="513"/>
      <c r="AA504" s="513"/>
      <c r="AE504" s="513"/>
      <c r="AI504" s="513"/>
      <c r="AK504" s="513"/>
      <c r="AQ504" s="513"/>
    </row>
    <row r="505" spans="2:43" ht="12.75">
      <c r="B505" s="512"/>
      <c r="H505" s="513"/>
      <c r="AA505" s="513"/>
      <c r="AE505" s="513"/>
      <c r="AI505" s="513"/>
      <c r="AK505" s="513"/>
      <c r="AQ505" s="513"/>
    </row>
    <row r="506" spans="2:43" ht="12.75">
      <c r="B506" s="512"/>
      <c r="H506" s="513"/>
      <c r="AA506" s="513"/>
      <c r="AE506" s="513"/>
      <c r="AI506" s="513"/>
      <c r="AK506" s="513"/>
      <c r="AQ506" s="513"/>
    </row>
    <row r="507" spans="2:43" ht="12.75">
      <c r="B507" s="512"/>
      <c r="H507" s="513"/>
      <c r="AA507" s="513"/>
      <c r="AE507" s="513"/>
      <c r="AI507" s="513"/>
      <c r="AK507" s="513"/>
      <c r="AQ507" s="513"/>
    </row>
    <row r="508" spans="2:43" ht="12.75">
      <c r="B508" s="512"/>
      <c r="H508" s="513"/>
      <c r="AA508" s="513"/>
      <c r="AE508" s="513"/>
      <c r="AI508" s="513"/>
      <c r="AK508" s="513"/>
      <c r="AQ508" s="513"/>
    </row>
    <row r="509" spans="2:43" ht="12.75">
      <c r="B509" s="512"/>
      <c r="H509" s="513"/>
      <c r="AA509" s="513"/>
      <c r="AE509" s="513"/>
      <c r="AI509" s="513"/>
      <c r="AK509" s="513"/>
      <c r="AQ509" s="513"/>
    </row>
    <row r="510" spans="2:43" ht="12.75">
      <c r="B510" s="512"/>
      <c r="H510" s="513"/>
      <c r="AA510" s="513"/>
      <c r="AE510" s="513"/>
      <c r="AI510" s="513"/>
      <c r="AK510" s="513"/>
      <c r="AQ510" s="513"/>
    </row>
    <row r="511" spans="2:43" ht="12.75">
      <c r="B511" s="512"/>
      <c r="H511" s="513"/>
      <c r="AA511" s="513"/>
      <c r="AE511" s="513"/>
      <c r="AI511" s="513"/>
      <c r="AK511" s="513"/>
      <c r="AQ511" s="513"/>
    </row>
    <row r="512" spans="2:43" ht="12.75">
      <c r="B512" s="512"/>
      <c r="H512" s="513"/>
      <c r="AA512" s="513"/>
      <c r="AE512" s="513"/>
      <c r="AI512" s="513"/>
      <c r="AK512" s="513"/>
      <c r="AQ512" s="513"/>
    </row>
    <row r="513" spans="2:43" ht="12.75">
      <c r="B513" s="512"/>
      <c r="H513" s="513"/>
      <c r="AA513" s="513"/>
      <c r="AE513" s="513"/>
      <c r="AI513" s="513"/>
      <c r="AK513" s="513"/>
      <c r="AQ513" s="513"/>
    </row>
    <row r="514" spans="2:43" ht="12.75">
      <c r="B514" s="512"/>
      <c r="H514" s="513"/>
      <c r="AA514" s="513"/>
      <c r="AE514" s="513"/>
      <c r="AI514" s="513"/>
      <c r="AK514" s="513"/>
      <c r="AQ514" s="513"/>
    </row>
    <row r="515" spans="2:43" ht="12.75">
      <c r="B515" s="512"/>
      <c r="H515" s="513"/>
      <c r="AA515" s="513"/>
      <c r="AE515" s="513"/>
      <c r="AI515" s="513"/>
      <c r="AK515" s="513"/>
      <c r="AQ515" s="513"/>
    </row>
    <row r="516" spans="2:43" ht="12.75">
      <c r="B516" s="512"/>
      <c r="H516" s="513"/>
      <c r="AA516" s="513"/>
      <c r="AE516" s="513"/>
      <c r="AI516" s="513"/>
      <c r="AK516" s="513"/>
      <c r="AQ516" s="513"/>
    </row>
    <row r="517" spans="2:43" ht="12.75">
      <c r="B517" s="512"/>
      <c r="H517" s="513"/>
      <c r="AA517" s="513"/>
      <c r="AE517" s="513"/>
      <c r="AI517" s="513"/>
      <c r="AK517" s="513"/>
      <c r="AQ517" s="513"/>
    </row>
    <row r="518" spans="2:43" ht="12.75">
      <c r="B518" s="512"/>
      <c r="H518" s="513"/>
      <c r="AA518" s="513"/>
      <c r="AE518" s="513"/>
      <c r="AI518" s="513"/>
      <c r="AK518" s="513"/>
      <c r="AQ518" s="513"/>
    </row>
    <row r="519" spans="2:43" ht="12.75">
      <c r="B519" s="512"/>
      <c r="H519" s="513"/>
      <c r="AA519" s="513"/>
      <c r="AE519" s="513"/>
      <c r="AI519" s="513"/>
      <c r="AK519" s="513"/>
      <c r="AQ519" s="513"/>
    </row>
    <row r="520" spans="2:43" ht="12.75">
      <c r="B520" s="512"/>
      <c r="H520" s="513"/>
      <c r="AA520" s="513"/>
      <c r="AE520" s="513"/>
      <c r="AI520" s="513"/>
      <c r="AK520" s="513"/>
      <c r="AQ520" s="513"/>
    </row>
    <row r="521" spans="2:43" ht="12.75">
      <c r="B521" s="512"/>
      <c r="H521" s="513"/>
      <c r="AA521" s="513"/>
      <c r="AE521" s="513"/>
      <c r="AI521" s="513"/>
      <c r="AK521" s="513"/>
      <c r="AQ521" s="513"/>
    </row>
    <row r="522" spans="2:43" ht="12.75">
      <c r="B522" s="512"/>
      <c r="H522" s="513"/>
      <c r="AA522" s="513"/>
      <c r="AE522" s="513"/>
      <c r="AI522" s="513"/>
      <c r="AK522" s="513"/>
      <c r="AQ522" s="513"/>
    </row>
    <row r="523" spans="2:43" ht="12.75">
      <c r="B523" s="512"/>
      <c r="H523" s="513"/>
      <c r="AA523" s="513"/>
      <c r="AE523" s="513"/>
      <c r="AI523" s="513"/>
      <c r="AK523" s="513"/>
      <c r="AQ523" s="513"/>
    </row>
    <row r="524" spans="2:43" ht="12.75">
      <c r="B524" s="512"/>
      <c r="H524" s="513"/>
      <c r="AA524" s="513"/>
      <c r="AE524" s="513"/>
      <c r="AI524" s="513"/>
      <c r="AK524" s="513"/>
      <c r="AQ524" s="513"/>
    </row>
    <row r="525" spans="2:43" ht="12.75">
      <c r="B525" s="512"/>
      <c r="H525" s="513"/>
      <c r="AA525" s="513"/>
      <c r="AE525" s="513"/>
      <c r="AI525" s="513"/>
      <c r="AK525" s="513"/>
      <c r="AQ525" s="513"/>
    </row>
    <row r="526" spans="2:43" ht="12.75">
      <c r="B526" s="512"/>
      <c r="H526" s="513"/>
      <c r="AA526" s="513"/>
      <c r="AE526" s="513"/>
      <c r="AI526" s="513"/>
      <c r="AK526" s="513"/>
      <c r="AQ526" s="513"/>
    </row>
    <row r="527" spans="2:43" ht="12.75">
      <c r="B527" s="512"/>
      <c r="H527" s="513"/>
      <c r="AA527" s="513"/>
      <c r="AE527" s="513"/>
      <c r="AI527" s="513"/>
      <c r="AK527" s="513"/>
      <c r="AQ527" s="513"/>
    </row>
    <row r="528" spans="2:43" ht="12.75">
      <c r="B528" s="512"/>
      <c r="H528" s="513"/>
      <c r="AA528" s="513"/>
      <c r="AE528" s="513"/>
      <c r="AI528" s="513"/>
      <c r="AK528" s="513"/>
      <c r="AQ528" s="513"/>
    </row>
    <row r="529" spans="2:43" ht="12.75">
      <c r="B529" s="512"/>
      <c r="H529" s="513"/>
      <c r="AA529" s="513"/>
      <c r="AE529" s="513"/>
      <c r="AI529" s="513"/>
      <c r="AK529" s="513"/>
      <c r="AQ529" s="513"/>
    </row>
    <row r="530" spans="2:43" ht="12.75">
      <c r="B530" s="512"/>
      <c r="H530" s="513"/>
      <c r="AA530" s="513"/>
      <c r="AE530" s="513"/>
      <c r="AI530" s="513"/>
      <c r="AK530" s="513"/>
      <c r="AQ530" s="513"/>
    </row>
    <row r="531" spans="2:43" ht="12.75">
      <c r="B531" s="512"/>
      <c r="H531" s="513"/>
      <c r="AA531" s="513"/>
      <c r="AE531" s="513"/>
      <c r="AI531" s="513"/>
      <c r="AK531" s="513"/>
      <c r="AQ531" s="513"/>
    </row>
    <row r="532" spans="2:43" ht="12.75">
      <c r="B532" s="512"/>
      <c r="H532" s="513"/>
      <c r="AA532" s="513"/>
      <c r="AE532" s="513"/>
      <c r="AI532" s="513"/>
      <c r="AK532" s="513"/>
      <c r="AQ532" s="513"/>
    </row>
    <row r="533" spans="2:43" ht="12.75">
      <c r="B533" s="512"/>
      <c r="H533" s="513"/>
      <c r="AA533" s="513"/>
      <c r="AE533" s="513"/>
      <c r="AI533" s="513"/>
      <c r="AK533" s="513"/>
      <c r="AQ533" s="513"/>
    </row>
    <row r="534" spans="2:43" ht="12.75">
      <c r="B534" s="512"/>
      <c r="H534" s="513"/>
      <c r="AA534" s="513"/>
      <c r="AE534" s="513"/>
      <c r="AI534" s="513"/>
      <c r="AK534" s="513"/>
      <c r="AQ534" s="513"/>
    </row>
    <row r="535" spans="2:43" ht="12.75">
      <c r="B535" s="512"/>
      <c r="H535" s="513"/>
      <c r="AA535" s="513"/>
      <c r="AE535" s="513"/>
      <c r="AI535" s="513"/>
      <c r="AK535" s="513"/>
      <c r="AQ535" s="513"/>
    </row>
    <row r="536" spans="2:43" ht="12.75">
      <c r="B536" s="512"/>
      <c r="H536" s="513"/>
      <c r="AA536" s="513"/>
      <c r="AE536" s="513"/>
      <c r="AI536" s="513"/>
      <c r="AK536" s="513"/>
      <c r="AQ536" s="513"/>
    </row>
    <row r="537" spans="2:43" ht="12.75">
      <c r="B537" s="512"/>
      <c r="H537" s="513"/>
      <c r="AA537" s="513"/>
      <c r="AE537" s="513"/>
      <c r="AI537" s="513"/>
      <c r="AK537" s="513"/>
      <c r="AQ537" s="513"/>
    </row>
    <row r="538" spans="2:43" ht="12.75">
      <c r="B538" s="512"/>
      <c r="H538" s="513"/>
      <c r="AA538" s="513"/>
      <c r="AE538" s="513"/>
      <c r="AI538" s="513"/>
      <c r="AK538" s="513"/>
      <c r="AQ538" s="513"/>
    </row>
    <row r="539" spans="2:43" ht="12.75">
      <c r="B539" s="512"/>
      <c r="H539" s="513"/>
      <c r="AA539" s="513"/>
      <c r="AE539" s="513"/>
      <c r="AI539" s="513"/>
      <c r="AK539" s="513"/>
      <c r="AQ539" s="513"/>
    </row>
    <row r="540" spans="2:43" ht="12.75">
      <c r="B540" s="512"/>
      <c r="H540" s="513"/>
      <c r="AA540" s="513"/>
      <c r="AE540" s="513"/>
      <c r="AI540" s="513"/>
      <c r="AK540" s="513"/>
      <c r="AQ540" s="513"/>
    </row>
    <row r="541" spans="2:43" ht="12.75">
      <c r="B541" s="512"/>
      <c r="H541" s="513"/>
      <c r="AA541" s="513"/>
      <c r="AE541" s="513"/>
      <c r="AI541" s="513"/>
      <c r="AK541" s="513"/>
      <c r="AQ541" s="513"/>
    </row>
    <row r="542" spans="2:43" ht="12.75">
      <c r="B542" s="512"/>
      <c r="H542" s="513"/>
      <c r="AA542" s="513"/>
      <c r="AE542" s="513"/>
      <c r="AI542" s="513"/>
      <c r="AK542" s="513"/>
      <c r="AQ542" s="513"/>
    </row>
    <row r="543" spans="2:43" ht="12.75">
      <c r="B543" s="512"/>
      <c r="H543" s="513"/>
      <c r="AA543" s="513"/>
      <c r="AE543" s="513"/>
      <c r="AI543" s="513"/>
      <c r="AK543" s="513"/>
      <c r="AQ543" s="513"/>
    </row>
    <row r="544" spans="2:43" ht="12.75">
      <c r="B544" s="512"/>
      <c r="H544" s="513"/>
      <c r="AA544" s="513"/>
      <c r="AE544" s="513"/>
      <c r="AI544" s="513"/>
      <c r="AK544" s="513"/>
      <c r="AQ544" s="513"/>
    </row>
    <row r="545" spans="2:43" ht="12.75">
      <c r="B545" s="512"/>
      <c r="H545" s="513"/>
      <c r="AA545" s="513"/>
      <c r="AE545" s="513"/>
      <c r="AI545" s="513"/>
      <c r="AK545" s="513"/>
      <c r="AQ545" s="513"/>
    </row>
    <row r="546" spans="2:43" ht="12.75">
      <c r="B546" s="512"/>
      <c r="H546" s="513"/>
      <c r="AA546" s="513"/>
      <c r="AE546" s="513"/>
      <c r="AI546" s="513"/>
      <c r="AK546" s="513"/>
      <c r="AQ546" s="513"/>
    </row>
    <row r="547" spans="2:43" ht="12.75">
      <c r="B547" s="512"/>
      <c r="H547" s="513"/>
      <c r="AA547" s="513"/>
      <c r="AE547" s="513"/>
      <c r="AI547" s="513"/>
      <c r="AK547" s="513"/>
      <c r="AQ547" s="513"/>
    </row>
    <row r="548" spans="2:43" ht="12.75">
      <c r="B548" s="512"/>
      <c r="H548" s="513"/>
      <c r="AA548" s="513"/>
      <c r="AE548" s="513"/>
      <c r="AI548" s="513"/>
      <c r="AK548" s="513"/>
      <c r="AQ548" s="513"/>
    </row>
    <row r="549" spans="2:43" ht="12.75">
      <c r="B549" s="512"/>
      <c r="H549" s="513"/>
      <c r="AA549" s="513"/>
      <c r="AE549" s="513"/>
      <c r="AI549" s="513"/>
      <c r="AK549" s="513"/>
      <c r="AQ549" s="513"/>
    </row>
    <row r="550" spans="2:43" ht="12.75">
      <c r="B550" s="512"/>
      <c r="H550" s="513"/>
      <c r="AA550" s="513"/>
      <c r="AE550" s="513"/>
      <c r="AI550" s="513"/>
      <c r="AK550" s="513"/>
      <c r="AQ550" s="513"/>
    </row>
    <row r="551" spans="2:43" ht="12.75">
      <c r="B551" s="512"/>
      <c r="H551" s="513"/>
      <c r="AE551" s="513"/>
      <c r="AI551" s="513"/>
      <c r="AK551" s="513"/>
      <c r="AQ551" s="513"/>
    </row>
    <row r="552" spans="2:43" ht="12.75">
      <c r="B552" s="512"/>
      <c r="H552" s="513"/>
      <c r="AE552" s="513"/>
      <c r="AI552" s="513"/>
      <c r="AK552" s="513"/>
      <c r="AQ552" s="513"/>
    </row>
    <row r="553" spans="2:43" ht="12.75">
      <c r="B553" s="512"/>
      <c r="H553" s="513"/>
      <c r="AE553" s="513"/>
      <c r="AI553" s="513"/>
      <c r="AK553" s="513"/>
      <c r="AQ553" s="513"/>
    </row>
    <row r="554" spans="2:43" ht="12.75">
      <c r="B554" s="512"/>
      <c r="AE554" s="513"/>
      <c r="AI554" s="513"/>
      <c r="AK554" s="513"/>
      <c r="AQ554" s="513"/>
    </row>
    <row r="555" spans="2:43" ht="12.75">
      <c r="B555" s="512"/>
      <c r="AE555" s="513"/>
      <c r="AI555" s="513"/>
      <c r="AK555" s="513"/>
      <c r="AQ555" s="513"/>
    </row>
    <row r="556" spans="2:43" ht="12.75">
      <c r="B556" s="512"/>
      <c r="AE556" s="513"/>
      <c r="AI556" s="513"/>
      <c r="AK556" s="513"/>
      <c r="AQ556" s="513"/>
    </row>
    <row r="557" spans="2:43" ht="12.75">
      <c r="B557" s="512"/>
      <c r="AE557" s="513"/>
      <c r="AI557" s="513"/>
      <c r="AK557" s="513"/>
      <c r="AQ557" s="513"/>
    </row>
    <row r="558" spans="2:43" ht="12.75">
      <c r="B558" s="512"/>
      <c r="AE558" s="513"/>
      <c r="AI558" s="513"/>
      <c r="AK558" s="513"/>
      <c r="AQ558" s="513"/>
    </row>
    <row r="559" spans="2:43" ht="12.75">
      <c r="B559" s="512"/>
      <c r="AE559" s="513"/>
      <c r="AI559" s="513"/>
      <c r="AK559" s="513"/>
      <c r="AQ559" s="513"/>
    </row>
    <row r="560" spans="2:43" ht="12.75">
      <c r="B560" s="512"/>
      <c r="AE560" s="513"/>
      <c r="AI560" s="513"/>
      <c r="AK560" s="513"/>
      <c r="AQ560" s="513"/>
    </row>
    <row r="561" spans="2:43" ht="12.75">
      <c r="B561" s="512"/>
      <c r="AE561" s="513"/>
      <c r="AI561" s="513"/>
      <c r="AK561" s="513"/>
      <c r="AQ561" s="513"/>
    </row>
    <row r="562" spans="2:43" ht="12.75">
      <c r="B562" s="512"/>
      <c r="AE562" s="513"/>
      <c r="AI562" s="513"/>
      <c r="AK562" s="513"/>
      <c r="AQ562" s="513"/>
    </row>
    <row r="563" spans="2:43" ht="12.75">
      <c r="B563" s="512"/>
      <c r="AE563" s="513"/>
      <c r="AI563" s="513"/>
      <c r="AK563" s="513"/>
      <c r="AQ563" s="513"/>
    </row>
    <row r="564" spans="2:43" ht="12.75">
      <c r="B564" s="512"/>
      <c r="AE564" s="513"/>
      <c r="AI564" s="513"/>
      <c r="AK564" s="513"/>
      <c r="AQ564" s="513"/>
    </row>
    <row r="565" spans="2:43" ht="12.75">
      <c r="B565" s="512"/>
      <c r="AE565" s="513"/>
      <c r="AI565" s="513"/>
      <c r="AK565" s="513"/>
      <c r="AQ565" s="513"/>
    </row>
    <row r="566" spans="2:43" ht="12.75">
      <c r="B566" s="512"/>
      <c r="AE566" s="513"/>
      <c r="AI566" s="513"/>
      <c r="AK566" s="513"/>
      <c r="AQ566" s="513"/>
    </row>
    <row r="567" spans="2:43" ht="12.75">
      <c r="B567" s="512"/>
      <c r="AE567" s="513"/>
      <c r="AI567" s="513"/>
      <c r="AK567" s="513"/>
      <c r="AQ567" s="513"/>
    </row>
    <row r="568" spans="2:43" ht="12.75">
      <c r="B568" s="512"/>
      <c r="AE568" s="513"/>
      <c r="AI568" s="513"/>
      <c r="AK568" s="513"/>
      <c r="AQ568" s="513"/>
    </row>
    <row r="569" spans="2:43" ht="12.75">
      <c r="B569" s="512"/>
      <c r="AE569" s="513"/>
      <c r="AI569" s="513"/>
      <c r="AK569" s="513"/>
      <c r="AQ569" s="513"/>
    </row>
    <row r="570" spans="2:43" ht="12.75">
      <c r="B570" s="512"/>
      <c r="AE570" s="513"/>
      <c r="AI570" s="513"/>
      <c r="AK570" s="513"/>
      <c r="AQ570" s="513"/>
    </row>
    <row r="571" spans="2:43" ht="12.75">
      <c r="B571" s="512"/>
      <c r="AE571" s="513"/>
      <c r="AI571" s="513"/>
      <c r="AK571" s="513"/>
      <c r="AQ571" s="513"/>
    </row>
    <row r="572" spans="2:43" ht="12.75">
      <c r="B572" s="512"/>
      <c r="AE572" s="513"/>
      <c r="AI572" s="513"/>
      <c r="AK572" s="513"/>
      <c r="AQ572" s="513"/>
    </row>
    <row r="573" spans="2:43" ht="12.75">
      <c r="B573" s="512"/>
      <c r="AE573" s="513"/>
      <c r="AI573" s="513"/>
      <c r="AK573" s="513"/>
      <c r="AQ573" s="513"/>
    </row>
    <row r="574" spans="2:43" ht="12.75">
      <c r="B574" s="512"/>
      <c r="AE574" s="513"/>
      <c r="AI574" s="513"/>
      <c r="AK574" s="513"/>
      <c r="AQ574" s="513"/>
    </row>
    <row r="575" spans="2:43" ht="12.75">
      <c r="B575" s="512"/>
      <c r="AE575" s="513"/>
      <c r="AI575" s="513"/>
      <c r="AK575" s="513"/>
      <c r="AQ575" s="513"/>
    </row>
    <row r="576" spans="2:43" ht="12.75">
      <c r="B576" s="512"/>
      <c r="AE576" s="513"/>
      <c r="AI576" s="513"/>
      <c r="AK576" s="513"/>
      <c r="AQ576" s="513"/>
    </row>
    <row r="577" spans="2:43" ht="12.75">
      <c r="B577" s="512"/>
      <c r="AE577" s="513"/>
      <c r="AI577" s="513"/>
      <c r="AK577" s="513"/>
      <c r="AQ577" s="513"/>
    </row>
    <row r="578" spans="2:43" ht="12.75">
      <c r="B578" s="512"/>
      <c r="AE578" s="513"/>
      <c r="AI578" s="513"/>
      <c r="AK578" s="513"/>
      <c r="AQ578" s="513"/>
    </row>
    <row r="579" spans="2:43" ht="12.75">
      <c r="B579" s="512"/>
      <c r="AE579" s="513"/>
      <c r="AI579" s="513"/>
      <c r="AK579" s="513"/>
      <c r="AQ579" s="513"/>
    </row>
    <row r="580" spans="2:43" ht="12.75">
      <c r="B580" s="512"/>
      <c r="AE580" s="513"/>
      <c r="AI580" s="513"/>
      <c r="AK580" s="513"/>
      <c r="AQ580" s="513"/>
    </row>
    <row r="581" spans="2:43" ht="12.75">
      <c r="B581" s="512"/>
      <c r="AE581" s="513"/>
      <c r="AI581" s="513"/>
      <c r="AK581" s="513"/>
      <c r="AQ581" s="513"/>
    </row>
    <row r="582" spans="2:43" ht="12.75">
      <c r="B582" s="512"/>
      <c r="AE582" s="513"/>
      <c r="AI582" s="513"/>
      <c r="AK582" s="513"/>
      <c r="AQ582" s="513"/>
    </row>
    <row r="583" spans="2:43" ht="12.75">
      <c r="B583" s="512"/>
      <c r="AE583" s="513"/>
      <c r="AI583" s="513"/>
      <c r="AK583" s="513"/>
      <c r="AQ583" s="513"/>
    </row>
    <row r="584" spans="2:43" ht="12.75">
      <c r="B584" s="512"/>
      <c r="AE584" s="513"/>
      <c r="AI584" s="513"/>
      <c r="AK584" s="513"/>
      <c r="AQ584" s="513"/>
    </row>
    <row r="585" spans="2:43" ht="12.75">
      <c r="B585" s="512"/>
      <c r="AE585" s="513"/>
      <c r="AI585" s="513"/>
      <c r="AK585" s="513"/>
      <c r="AQ585" s="513"/>
    </row>
    <row r="586" spans="2:43" ht="12.75">
      <c r="B586" s="512"/>
      <c r="AE586" s="513"/>
      <c r="AI586" s="513"/>
      <c r="AK586" s="513"/>
      <c r="AQ586" s="513"/>
    </row>
    <row r="587" spans="2:43" ht="12.75">
      <c r="B587" s="512"/>
      <c r="AE587" s="513"/>
      <c r="AI587" s="513"/>
      <c r="AK587" s="513"/>
      <c r="AQ587" s="513"/>
    </row>
    <row r="588" spans="2:43" ht="12.75">
      <c r="B588" s="512"/>
      <c r="AE588" s="513"/>
      <c r="AI588" s="513"/>
      <c r="AK588" s="513"/>
      <c r="AQ588" s="513"/>
    </row>
    <row r="589" spans="2:43" ht="12.75">
      <c r="B589" s="512"/>
      <c r="AE589" s="513"/>
      <c r="AI589" s="513"/>
      <c r="AK589" s="513"/>
      <c r="AQ589" s="513"/>
    </row>
    <row r="590" spans="2:43" ht="12.75">
      <c r="B590" s="512"/>
      <c r="AE590" s="513"/>
      <c r="AI590" s="513"/>
      <c r="AK590" s="513"/>
      <c r="AQ590" s="513"/>
    </row>
    <row r="591" spans="2:43" ht="12.75">
      <c r="B591" s="512"/>
      <c r="AE591" s="513"/>
      <c r="AI591" s="513"/>
      <c r="AK591" s="513"/>
      <c r="AQ591" s="513"/>
    </row>
    <row r="592" spans="2:43" ht="12.75">
      <c r="B592" s="512"/>
      <c r="AE592" s="513"/>
      <c r="AI592" s="513"/>
      <c r="AK592" s="513"/>
      <c r="AQ592" s="513"/>
    </row>
    <row r="593" spans="2:43" ht="12.75">
      <c r="B593" s="512"/>
      <c r="AE593" s="513"/>
      <c r="AI593" s="513"/>
      <c r="AK593" s="513"/>
      <c r="AQ593" s="513"/>
    </row>
    <row r="594" spans="2:43" ht="12.75">
      <c r="B594" s="512"/>
      <c r="AE594" s="513"/>
      <c r="AI594" s="513"/>
      <c r="AK594" s="513"/>
      <c r="AQ594" s="513"/>
    </row>
    <row r="595" spans="2:43" ht="12.75">
      <c r="B595" s="512"/>
      <c r="AE595" s="513"/>
      <c r="AI595" s="513"/>
      <c r="AK595" s="513"/>
      <c r="AQ595" s="513"/>
    </row>
    <row r="596" spans="2:43" ht="12.75">
      <c r="B596" s="512"/>
      <c r="AE596" s="513"/>
      <c r="AI596" s="513"/>
      <c r="AK596" s="513"/>
      <c r="AQ596" s="513"/>
    </row>
    <row r="597" spans="2:43" ht="12.75">
      <c r="B597" s="512"/>
      <c r="AE597" s="513"/>
      <c r="AI597" s="513"/>
      <c r="AK597" s="513"/>
      <c r="AQ597" s="513"/>
    </row>
    <row r="598" spans="2:43" ht="12.75">
      <c r="B598" s="512"/>
      <c r="AE598" s="513"/>
      <c r="AI598" s="513"/>
      <c r="AK598" s="513"/>
      <c r="AQ598" s="513"/>
    </row>
    <row r="599" spans="2:43" ht="12.75">
      <c r="B599" s="512"/>
      <c r="AE599" s="513"/>
      <c r="AI599" s="513"/>
      <c r="AK599" s="513"/>
      <c r="AQ599" s="513"/>
    </row>
    <row r="600" spans="2:43" ht="12.75">
      <c r="B600" s="512"/>
      <c r="AE600" s="513"/>
      <c r="AI600" s="513"/>
      <c r="AK600" s="513"/>
      <c r="AQ600" s="513"/>
    </row>
    <row r="601" spans="2:43" ht="12.75">
      <c r="B601" s="512"/>
      <c r="AE601" s="513"/>
      <c r="AI601" s="513"/>
      <c r="AK601" s="513"/>
      <c r="AQ601" s="513"/>
    </row>
    <row r="602" spans="2:43" ht="12.75">
      <c r="B602" s="512"/>
      <c r="AE602" s="513"/>
      <c r="AI602" s="513"/>
      <c r="AK602" s="513"/>
      <c r="AQ602" s="513"/>
    </row>
    <row r="603" spans="2:43" ht="12.75">
      <c r="B603" s="512"/>
      <c r="AE603" s="513"/>
      <c r="AI603" s="513"/>
      <c r="AK603" s="513"/>
      <c r="AQ603" s="513"/>
    </row>
    <row r="604" spans="2:43" ht="12.75">
      <c r="B604" s="512"/>
      <c r="AE604" s="513"/>
      <c r="AI604" s="513"/>
      <c r="AK604" s="513"/>
      <c r="AQ604" s="513"/>
    </row>
    <row r="605" spans="2:43" ht="12.75">
      <c r="B605" s="512"/>
      <c r="AE605" s="513"/>
      <c r="AI605" s="513"/>
      <c r="AK605" s="513"/>
      <c r="AQ605" s="513"/>
    </row>
    <row r="606" spans="2:43" ht="12.75">
      <c r="B606" s="512"/>
      <c r="AE606" s="513"/>
      <c r="AI606" s="513"/>
      <c r="AK606" s="513"/>
      <c r="AQ606" s="513"/>
    </row>
    <row r="607" spans="2:43" ht="12.75">
      <c r="B607" s="512"/>
      <c r="AE607" s="513"/>
      <c r="AI607" s="513"/>
      <c r="AK607" s="513"/>
      <c r="AQ607" s="513"/>
    </row>
    <row r="608" spans="2:43" ht="12.75">
      <c r="B608" s="512"/>
      <c r="AE608" s="513"/>
      <c r="AI608" s="513"/>
      <c r="AK608" s="513"/>
      <c r="AQ608" s="513"/>
    </row>
    <row r="609" spans="2:43" ht="12.75">
      <c r="B609" s="512"/>
      <c r="AE609" s="513"/>
      <c r="AI609" s="513"/>
      <c r="AK609" s="513"/>
      <c r="AQ609" s="513"/>
    </row>
    <row r="610" spans="2:43" ht="12.75">
      <c r="B610" s="512"/>
      <c r="AE610" s="513"/>
      <c r="AI610" s="513"/>
      <c r="AK610" s="513"/>
      <c r="AQ610" s="513"/>
    </row>
    <row r="611" spans="2:43" ht="12.75">
      <c r="B611" s="512"/>
      <c r="AE611" s="513"/>
      <c r="AI611" s="513"/>
      <c r="AK611" s="513"/>
      <c r="AQ611" s="513"/>
    </row>
    <row r="612" spans="2:43" ht="12.75">
      <c r="B612" s="512"/>
      <c r="AE612" s="513"/>
      <c r="AI612" s="513"/>
      <c r="AK612" s="513"/>
      <c r="AQ612" s="513"/>
    </row>
    <row r="613" spans="2:43" ht="12.75">
      <c r="B613" s="512"/>
      <c r="AE613" s="513"/>
      <c r="AI613" s="513"/>
      <c r="AK613" s="513"/>
      <c r="AQ613" s="513"/>
    </row>
    <row r="614" spans="2:43" ht="12.75">
      <c r="B614" s="512"/>
      <c r="AE614" s="513"/>
      <c r="AI614" s="513"/>
      <c r="AK614" s="513"/>
      <c r="AQ614" s="513"/>
    </row>
    <row r="615" spans="2:43" ht="12.75">
      <c r="B615" s="512"/>
      <c r="AE615" s="513"/>
      <c r="AI615" s="513"/>
      <c r="AK615" s="513"/>
      <c r="AQ615" s="513"/>
    </row>
    <row r="616" spans="2:43" ht="12.75">
      <c r="B616" s="512"/>
      <c r="AE616" s="513"/>
      <c r="AI616" s="513"/>
      <c r="AK616" s="513"/>
      <c r="AQ616" s="513"/>
    </row>
    <row r="617" spans="2:43" ht="12.75">
      <c r="B617" s="512"/>
      <c r="AE617" s="513"/>
      <c r="AI617" s="513"/>
      <c r="AK617" s="513"/>
      <c r="AQ617" s="513"/>
    </row>
    <row r="618" spans="2:43" ht="12.75">
      <c r="B618" s="512"/>
      <c r="AE618" s="513"/>
      <c r="AI618" s="513"/>
      <c r="AK618" s="513"/>
      <c r="AQ618" s="513"/>
    </row>
    <row r="619" spans="2:43" ht="12.75">
      <c r="B619" s="512"/>
      <c r="AE619" s="513"/>
      <c r="AI619" s="513"/>
      <c r="AK619" s="513"/>
      <c r="AQ619" s="513"/>
    </row>
    <row r="620" spans="2:43" ht="12.75">
      <c r="B620" s="512"/>
      <c r="AE620" s="513"/>
      <c r="AI620" s="513"/>
      <c r="AK620" s="513"/>
      <c r="AQ620" s="513"/>
    </row>
    <row r="621" spans="2:43" ht="12.75">
      <c r="B621" s="512"/>
      <c r="AE621" s="513"/>
      <c r="AI621" s="513"/>
      <c r="AK621" s="513"/>
      <c r="AQ621" s="513"/>
    </row>
    <row r="622" spans="2:43" ht="12.75">
      <c r="B622" s="512"/>
      <c r="AE622" s="513"/>
      <c r="AI622" s="513"/>
      <c r="AK622" s="513"/>
      <c r="AQ622" s="513"/>
    </row>
    <row r="623" spans="2:43" ht="12.75">
      <c r="B623" s="512"/>
      <c r="AE623" s="513"/>
      <c r="AI623" s="513"/>
      <c r="AK623" s="513"/>
      <c r="AQ623" s="513"/>
    </row>
    <row r="624" spans="2:43" ht="12.75">
      <c r="B624" s="512"/>
      <c r="AE624" s="513"/>
      <c r="AI624" s="513"/>
      <c r="AK624" s="513"/>
      <c r="AQ624" s="513"/>
    </row>
    <row r="625" spans="2:43" ht="12.75">
      <c r="B625" s="512"/>
      <c r="AE625" s="513"/>
      <c r="AI625" s="513"/>
      <c r="AK625" s="513"/>
      <c r="AQ625" s="513"/>
    </row>
    <row r="626" spans="2:43" ht="12.75">
      <c r="B626" s="512"/>
      <c r="AE626" s="513"/>
      <c r="AI626" s="513"/>
      <c r="AK626" s="513"/>
      <c r="AQ626" s="513"/>
    </row>
    <row r="627" spans="2:43" ht="12.75">
      <c r="B627" s="512"/>
      <c r="AE627" s="513"/>
      <c r="AI627" s="513"/>
      <c r="AK627" s="513"/>
      <c r="AQ627" s="513"/>
    </row>
    <row r="628" spans="2:43" ht="12.75">
      <c r="B628" s="512"/>
      <c r="AE628" s="513"/>
      <c r="AI628" s="513"/>
      <c r="AK628" s="513"/>
      <c r="AQ628" s="513"/>
    </row>
    <row r="629" spans="2:43" ht="12.75">
      <c r="B629" s="512"/>
      <c r="AE629" s="513"/>
      <c r="AI629" s="513"/>
      <c r="AK629" s="513"/>
      <c r="AQ629" s="513"/>
    </row>
    <row r="630" spans="2:43" ht="12.75">
      <c r="B630" s="512"/>
      <c r="AE630" s="513"/>
      <c r="AI630" s="513"/>
      <c r="AK630" s="513"/>
      <c r="AQ630" s="513"/>
    </row>
    <row r="631" spans="2:43" ht="12.75">
      <c r="B631" s="512"/>
      <c r="AE631" s="513"/>
      <c r="AI631" s="513"/>
      <c r="AK631" s="513"/>
      <c r="AQ631" s="513"/>
    </row>
    <row r="632" spans="2:43" ht="12.75">
      <c r="B632" s="512"/>
      <c r="AE632" s="513"/>
      <c r="AI632" s="513"/>
      <c r="AK632" s="513"/>
      <c r="AQ632" s="513"/>
    </row>
    <row r="633" spans="2:43" ht="12.75">
      <c r="B633" s="512"/>
      <c r="AE633" s="513"/>
      <c r="AI633" s="513"/>
      <c r="AK633" s="513"/>
      <c r="AQ633" s="513"/>
    </row>
    <row r="634" spans="2:43" ht="12.75">
      <c r="B634" s="512"/>
      <c r="AE634" s="513"/>
      <c r="AI634" s="513"/>
      <c r="AK634" s="513"/>
      <c r="AQ634" s="513"/>
    </row>
    <row r="635" spans="2:43" ht="12.75">
      <c r="B635" s="512"/>
      <c r="AE635" s="513"/>
      <c r="AI635" s="513"/>
      <c r="AK635" s="513"/>
      <c r="AQ635" s="513"/>
    </row>
    <row r="636" spans="2:43" ht="12.75">
      <c r="B636" s="512"/>
      <c r="AE636" s="513"/>
      <c r="AI636" s="513"/>
      <c r="AK636" s="513"/>
      <c r="AQ636" s="513"/>
    </row>
    <row r="637" spans="2:43" ht="12.75">
      <c r="B637" s="512"/>
      <c r="AE637" s="513"/>
      <c r="AI637" s="513"/>
      <c r="AK637" s="513"/>
      <c r="AQ637" s="513"/>
    </row>
    <row r="638" spans="2:43" ht="12.75">
      <c r="B638" s="512"/>
      <c r="AE638" s="513"/>
      <c r="AI638" s="513"/>
      <c r="AK638" s="513"/>
      <c r="AQ638" s="513"/>
    </row>
    <row r="639" spans="2:43" ht="12.75">
      <c r="B639" s="512"/>
      <c r="AE639" s="513"/>
      <c r="AI639" s="513"/>
      <c r="AK639" s="513"/>
      <c r="AQ639" s="513"/>
    </row>
    <row r="640" spans="2:43" ht="12.75">
      <c r="B640" s="512"/>
      <c r="AE640" s="513"/>
      <c r="AI640" s="513"/>
      <c r="AK640" s="513"/>
      <c r="AQ640" s="513"/>
    </row>
    <row r="641" spans="2:43" ht="12.75">
      <c r="B641" s="512"/>
      <c r="AE641" s="513"/>
      <c r="AI641" s="513"/>
      <c r="AK641" s="513"/>
      <c r="AQ641" s="513"/>
    </row>
    <row r="642" spans="2:43" ht="12.75">
      <c r="B642" s="512"/>
      <c r="AE642" s="513"/>
      <c r="AI642" s="513"/>
      <c r="AK642" s="513"/>
      <c r="AQ642" s="513"/>
    </row>
    <row r="643" spans="2:43" ht="12.75">
      <c r="B643" s="512"/>
      <c r="AE643" s="513"/>
      <c r="AI643" s="513"/>
      <c r="AK643" s="513"/>
      <c r="AQ643" s="513"/>
    </row>
    <row r="644" spans="2:43" ht="12.75">
      <c r="B644" s="512"/>
      <c r="AE644" s="513"/>
      <c r="AI644" s="513"/>
      <c r="AK644" s="513"/>
      <c r="AQ644" s="513"/>
    </row>
    <row r="645" spans="2:43" ht="12.75">
      <c r="B645" s="512"/>
      <c r="AE645" s="513"/>
      <c r="AI645" s="513"/>
      <c r="AK645" s="513"/>
      <c r="AQ645" s="513"/>
    </row>
    <row r="646" spans="2:43" ht="12.75">
      <c r="B646" s="512"/>
      <c r="AE646" s="513"/>
      <c r="AI646" s="513"/>
      <c r="AK646" s="513"/>
      <c r="AQ646" s="513"/>
    </row>
    <row r="647" spans="2:43" ht="12.75">
      <c r="B647" s="512"/>
      <c r="AE647" s="513"/>
      <c r="AI647" s="513"/>
      <c r="AK647" s="513"/>
      <c r="AQ647" s="513"/>
    </row>
    <row r="648" spans="2:43" ht="12.75">
      <c r="B648" s="512"/>
      <c r="AE648" s="513"/>
      <c r="AI648" s="513"/>
      <c r="AK648" s="513"/>
      <c r="AQ648" s="513"/>
    </row>
    <row r="649" spans="2:43" ht="12.75">
      <c r="B649" s="512"/>
      <c r="AE649" s="513"/>
      <c r="AI649" s="513"/>
      <c r="AK649" s="513"/>
      <c r="AQ649" s="513"/>
    </row>
    <row r="650" spans="2:43" ht="12.75">
      <c r="B650" s="512"/>
      <c r="AE650" s="513"/>
      <c r="AI650" s="513"/>
      <c r="AK650" s="513"/>
      <c r="AQ650" s="513"/>
    </row>
    <row r="651" spans="2:43" ht="12.75">
      <c r="B651" s="512"/>
      <c r="AE651" s="513"/>
      <c r="AI651" s="513"/>
      <c r="AK651" s="513"/>
      <c r="AQ651" s="513"/>
    </row>
    <row r="652" spans="2:43" ht="12.75">
      <c r="B652" s="512"/>
      <c r="AE652" s="513"/>
      <c r="AI652" s="513"/>
      <c r="AK652" s="513"/>
      <c r="AQ652" s="513"/>
    </row>
    <row r="653" spans="2:43" ht="12.75">
      <c r="B653" s="512"/>
      <c r="AE653" s="513"/>
      <c r="AI653" s="513"/>
      <c r="AK653" s="513"/>
      <c r="AQ653" s="513"/>
    </row>
    <row r="654" spans="2:43" ht="12.75">
      <c r="B654" s="512"/>
      <c r="AE654" s="513"/>
      <c r="AI654" s="513"/>
      <c r="AK654" s="513"/>
      <c r="AQ654" s="513"/>
    </row>
    <row r="655" spans="2:43" ht="12.75">
      <c r="B655" s="512"/>
      <c r="AE655" s="513"/>
      <c r="AI655" s="513"/>
      <c r="AK655" s="513"/>
      <c r="AQ655" s="513"/>
    </row>
    <row r="656" spans="2:43" ht="12.75">
      <c r="B656" s="512"/>
      <c r="AE656" s="513"/>
      <c r="AI656" s="513"/>
      <c r="AK656" s="513"/>
      <c r="AQ656" s="513"/>
    </row>
    <row r="657" spans="2:43" ht="12.75">
      <c r="B657" s="512"/>
      <c r="AE657" s="513"/>
      <c r="AI657" s="513"/>
      <c r="AK657" s="513"/>
      <c r="AQ657" s="513"/>
    </row>
    <row r="658" spans="2:43" ht="12.75">
      <c r="B658" s="512"/>
      <c r="AE658" s="513"/>
      <c r="AI658" s="513"/>
      <c r="AK658" s="513"/>
      <c r="AQ658" s="513"/>
    </row>
    <row r="659" spans="2:35" ht="12.75">
      <c r="B659" s="512"/>
      <c r="AI659" s="513"/>
    </row>
    <row r="660" spans="2:35" ht="12.75">
      <c r="B660" s="512"/>
      <c r="AI660" s="513"/>
    </row>
    <row r="661" spans="2:35" ht="12.75">
      <c r="B661" s="512"/>
      <c r="AI661" s="513"/>
    </row>
    <row r="662" spans="2:35" ht="12.75">
      <c r="B662" s="512"/>
      <c r="AI662" s="513"/>
    </row>
    <row r="663" spans="2:35" ht="12.75">
      <c r="B663" s="512"/>
      <c r="AI663" s="513"/>
    </row>
    <row r="664" spans="2:35" ht="12.75">
      <c r="B664" s="512"/>
      <c r="AI664" s="513"/>
    </row>
    <row r="665" spans="2:35" ht="12.75">
      <c r="B665" s="512"/>
      <c r="AI665" s="513"/>
    </row>
    <row r="666" spans="2:35" ht="12.75">
      <c r="B666" s="512"/>
      <c r="AI666" s="513"/>
    </row>
    <row r="667" spans="2:35" ht="12.75">
      <c r="B667" s="512"/>
      <c r="AI667" s="513"/>
    </row>
    <row r="668" spans="2:35" ht="12.75">
      <c r="B668" s="512"/>
      <c r="AI668" s="513"/>
    </row>
    <row r="669" spans="2:35" ht="12.75">
      <c r="B669" s="512"/>
      <c r="AI669" s="513"/>
    </row>
    <row r="670" spans="2:35" ht="12.75">
      <c r="B670" s="512"/>
      <c r="AI670" s="513"/>
    </row>
    <row r="671" spans="2:35" ht="12.75">
      <c r="B671" s="512"/>
      <c r="AI671" s="513"/>
    </row>
    <row r="672" spans="2:35" ht="12.75">
      <c r="B672" s="512"/>
      <c r="AI672" s="513"/>
    </row>
    <row r="673" spans="2:35" ht="12.75">
      <c r="B673" s="512"/>
      <c r="AI673" s="513"/>
    </row>
    <row r="674" spans="2:35" ht="12.75">
      <c r="B674" s="512"/>
      <c r="AI674" s="513"/>
    </row>
    <row r="675" spans="2:35" ht="12.75">
      <c r="B675" s="512"/>
      <c r="AI675" s="513"/>
    </row>
    <row r="676" spans="2:35" ht="12.75">
      <c r="B676" s="512"/>
      <c r="AI676" s="513"/>
    </row>
    <row r="677" spans="2:35" ht="12.75">
      <c r="B677" s="512"/>
      <c r="AI677" s="513"/>
    </row>
    <row r="678" spans="2:35" ht="12.75">
      <c r="B678" s="512"/>
      <c r="AI678" s="513"/>
    </row>
    <row r="679" spans="2:35" ht="12.75">
      <c r="B679" s="512"/>
      <c r="AI679" s="513"/>
    </row>
    <row r="680" spans="2:35" ht="12.75">
      <c r="B680" s="512"/>
      <c r="AI680" s="513"/>
    </row>
    <row r="681" spans="2:35" ht="12.75">
      <c r="B681" s="512"/>
      <c r="AI681" s="513"/>
    </row>
    <row r="682" spans="2:35" ht="12.75">
      <c r="B682" s="512"/>
      <c r="AI682" s="513"/>
    </row>
    <row r="683" spans="2:35" ht="12.75">
      <c r="B683" s="512"/>
      <c r="AI683" s="513"/>
    </row>
    <row r="684" spans="2:35" ht="12.75">
      <c r="B684" s="512"/>
      <c r="AI684" s="513"/>
    </row>
    <row r="685" spans="2:35" ht="12.75">
      <c r="B685" s="512"/>
      <c r="AI685" s="513"/>
    </row>
    <row r="686" spans="2:35" ht="12.75">
      <c r="B686" s="512"/>
      <c r="AI686" s="513"/>
    </row>
    <row r="687" spans="2:35" ht="12.75">
      <c r="B687" s="512"/>
      <c r="AI687" s="513"/>
    </row>
    <row r="688" spans="2:35" ht="12.75">
      <c r="B688" s="512"/>
      <c r="AI688" s="513"/>
    </row>
    <row r="689" spans="2:35" ht="12.75">
      <c r="B689" s="512"/>
      <c r="AI689" s="513"/>
    </row>
    <row r="690" spans="2:35" ht="12.75">
      <c r="B690" s="512"/>
      <c r="AI690" s="513"/>
    </row>
    <row r="691" spans="2:35" ht="12.75">
      <c r="B691" s="512"/>
      <c r="AI691" s="513"/>
    </row>
    <row r="692" spans="2:35" ht="12.75">
      <c r="B692" s="512"/>
      <c r="AI692" s="513"/>
    </row>
    <row r="693" spans="2:35" ht="12.75">
      <c r="B693" s="512"/>
      <c r="AI693" s="513"/>
    </row>
    <row r="694" spans="2:35" ht="12.75">
      <c r="B694" s="512"/>
      <c r="AI694" s="513"/>
    </row>
    <row r="695" spans="2:35" ht="12.75">
      <c r="B695" s="512"/>
      <c r="AI695" s="513"/>
    </row>
    <row r="696" spans="2:35" ht="12.75">
      <c r="B696" s="512"/>
      <c r="AI696" s="513"/>
    </row>
    <row r="697" spans="2:35" ht="12.75">
      <c r="B697" s="512"/>
      <c r="AI697" s="513"/>
    </row>
    <row r="698" spans="2:35" ht="12.75">
      <c r="B698" s="512"/>
      <c r="AI698" s="513"/>
    </row>
    <row r="699" spans="2:35" ht="12.75">
      <c r="B699" s="512"/>
      <c r="AI699" s="513"/>
    </row>
    <row r="700" spans="2:35" ht="12.75">
      <c r="B700" s="512"/>
      <c r="AI700" s="513"/>
    </row>
    <row r="701" spans="2:35" ht="12.75">
      <c r="B701" s="512"/>
      <c r="AI701" s="513"/>
    </row>
    <row r="702" spans="2:35" ht="12.75">
      <c r="B702" s="512"/>
      <c r="AI702" s="513"/>
    </row>
    <row r="703" spans="2:35" ht="12.75">
      <c r="B703" s="512"/>
      <c r="AI703" s="513"/>
    </row>
    <row r="704" spans="2:35" ht="12.75">
      <c r="B704" s="512"/>
      <c r="AI704" s="513"/>
    </row>
    <row r="705" spans="2:35" ht="12.75">
      <c r="B705" s="512"/>
      <c r="AI705" s="513"/>
    </row>
    <row r="706" spans="2:35" ht="12.75">
      <c r="B706" s="512"/>
      <c r="AI706" s="513"/>
    </row>
    <row r="707" spans="2:35" ht="12.75">
      <c r="B707" s="512"/>
      <c r="AI707" s="513"/>
    </row>
    <row r="708" spans="2:35" ht="12.75">
      <c r="B708" s="512"/>
      <c r="AI708" s="513"/>
    </row>
    <row r="709" spans="2:35" ht="12.75">
      <c r="B709" s="512"/>
      <c r="AI709" s="513"/>
    </row>
    <row r="710" spans="2:35" ht="12.75">
      <c r="B710" s="512"/>
      <c r="AI710" s="513"/>
    </row>
    <row r="711" ht="12.75">
      <c r="B711" s="512"/>
    </row>
    <row r="712" ht="12.75">
      <c r="B712" s="512"/>
    </row>
    <row r="713" ht="12.75">
      <c r="B713" s="512"/>
    </row>
    <row r="714" ht="12.75">
      <c r="B714" s="512"/>
    </row>
    <row r="715" ht="12.75">
      <c r="B715" s="512"/>
    </row>
    <row r="716" ht="12.75">
      <c r="B716" s="512"/>
    </row>
    <row r="717" ht="12.75">
      <c r="B717" s="512"/>
    </row>
    <row r="718" ht="12.75">
      <c r="B718" s="512"/>
    </row>
  </sheetData>
  <sheetProtection password="D024" sheet="1"/>
  <mergeCells count="16">
    <mergeCell ref="T1:X1"/>
    <mergeCell ref="AJ1:AK1"/>
    <mergeCell ref="AN1:AQ1"/>
    <mergeCell ref="E2:G2"/>
    <mergeCell ref="I2:N2"/>
    <mergeCell ref="O2:T2"/>
    <mergeCell ref="U2:X2"/>
    <mergeCell ref="AN4:AO4"/>
    <mergeCell ref="Q5:R5"/>
    <mergeCell ref="Y5:Z5"/>
    <mergeCell ref="E4:F4"/>
    <mergeCell ref="I4:K4"/>
    <mergeCell ref="Q4:R4"/>
    <mergeCell ref="Y4:Z4"/>
    <mergeCell ref="AB4:AC4"/>
    <mergeCell ref="AF4:AG4"/>
  </mergeCells>
  <printOptions gridLines="1"/>
  <pageMargins left="0.5118110236220472" right="0.11811023622047245" top="0.1968503937007874" bottom="0.1968503937007874" header="0.11811023622047245" footer="0.11811023622047245"/>
  <pageSetup horizontalDpi="600" verticalDpi="600" orientation="landscape" pageOrder="overThenDown" paperSize="9" scale="85" r:id="rId1"/>
  <headerFooter>
    <oddFooter>&amp;R&amp;P</oddFooter>
  </headerFooter>
  <colBreaks count="3" manualBreakCount="3">
    <brk id="14" max="100" man="1"/>
    <brk id="24" max="100" man="1"/>
    <brk id="35" max="100" man="1"/>
  </colBreaks>
</worksheet>
</file>

<file path=xl/worksheets/sheet3.xml><?xml version="1.0" encoding="utf-8"?>
<worksheet xmlns="http://schemas.openxmlformats.org/spreadsheetml/2006/main" xmlns:r="http://schemas.openxmlformats.org/officeDocument/2006/relationships">
  <sheetPr>
    <tabColor rgb="FF00B0F0"/>
  </sheetPr>
  <dimension ref="A1:AF72"/>
  <sheetViews>
    <sheetView showGridLines="0" tabSelected="1" zoomScalePageLayoutView="0" workbookViewId="0" topLeftCell="A1">
      <pane xSplit="4" ySplit="4" topLeftCell="E35" activePane="bottomRight" state="frozen"/>
      <selection pane="topLeft" activeCell="A8" sqref="A8"/>
      <selection pane="topRight" activeCell="A8" sqref="A8"/>
      <selection pane="bottomLeft" activeCell="A8" sqref="A8"/>
      <selection pane="bottomRight" activeCell="E5" sqref="E5"/>
    </sheetView>
  </sheetViews>
  <sheetFormatPr defaultColWidth="9.00390625" defaultRowHeight="12.75"/>
  <cols>
    <col min="1" max="1" width="3.875" style="13" customWidth="1"/>
    <col min="2" max="2" width="22.00390625" style="14" customWidth="1"/>
    <col min="3" max="3" width="8.875" style="15" customWidth="1"/>
    <col min="4" max="4" width="2.875" style="15" customWidth="1"/>
    <col min="5" max="5" width="9.625" style="14" customWidth="1"/>
    <col min="6" max="6" width="9.375" style="14" customWidth="1"/>
    <col min="7" max="7" width="8.625" style="15" customWidth="1"/>
    <col min="8" max="8" width="7.875" style="15" customWidth="1"/>
    <col min="9" max="9" width="7.875" style="14" customWidth="1"/>
    <col min="10" max="10" width="10.375" style="14" customWidth="1"/>
    <col min="11" max="11" width="9.375" style="14" customWidth="1"/>
    <col min="12" max="12" width="8.00390625" style="14" customWidth="1"/>
    <col min="13" max="13" width="8.875" style="14" customWidth="1"/>
    <col min="14" max="14" width="8.625" style="14" customWidth="1"/>
    <col min="15" max="15" width="8.75390625" style="14" customWidth="1"/>
    <col min="16" max="16" width="8.375" style="15" customWidth="1"/>
    <col min="17" max="17" width="10.625" style="0" customWidth="1"/>
    <col min="18" max="19" width="9.625" style="14" customWidth="1"/>
  </cols>
  <sheetData>
    <row r="1" spans="1:32" ht="15.75">
      <c r="A1" s="648" t="s">
        <v>17</v>
      </c>
      <c r="B1" s="649"/>
      <c r="C1" s="219" t="str">
        <f>CONCATENATE(Sumare!C1)</f>
        <v>2021</v>
      </c>
      <c r="D1" s="2"/>
      <c r="E1" s="242"/>
      <c r="F1" s="242"/>
      <c r="G1" s="2"/>
      <c r="H1" s="2"/>
      <c r="I1" s="2"/>
      <c r="J1" s="2"/>
      <c r="K1" s="2"/>
      <c r="L1" s="2"/>
      <c r="M1" s="2"/>
      <c r="N1" s="2"/>
      <c r="O1" s="2"/>
      <c r="P1" s="2"/>
      <c r="Q1" s="2"/>
      <c r="R1" s="2"/>
      <c r="S1" s="229"/>
      <c r="T1" s="1"/>
      <c r="U1" s="1"/>
      <c r="V1" s="1"/>
      <c r="W1" s="1"/>
      <c r="X1" s="1"/>
      <c r="Y1" s="1"/>
      <c r="Z1" s="1"/>
      <c r="AA1" s="1"/>
      <c r="AB1" s="1"/>
      <c r="AC1" s="1"/>
      <c r="AD1" s="1"/>
      <c r="AE1" s="1"/>
      <c r="AF1" s="1"/>
    </row>
    <row r="2" spans="1:32" ht="16.5" customHeight="1">
      <c r="A2" s="230"/>
      <c r="B2" s="231" t="str">
        <f>CONCATENATE(Sumare!B2)</f>
        <v>Moravskoslezský kraj</v>
      </c>
      <c r="C2" s="232"/>
      <c r="D2" s="233"/>
      <c r="E2" s="3"/>
      <c r="F2" s="3"/>
      <c r="G2" s="3"/>
      <c r="H2" s="3"/>
      <c r="I2" s="3"/>
      <c r="J2" s="3"/>
      <c r="K2" s="3"/>
      <c r="L2" s="3"/>
      <c r="M2" s="3"/>
      <c r="N2" s="4"/>
      <c r="O2" s="4"/>
      <c r="P2" s="4"/>
      <c r="Q2" s="14"/>
      <c r="R2" s="4"/>
      <c r="S2" s="170"/>
      <c r="T2" s="1"/>
      <c r="U2" s="1"/>
      <c r="V2" s="1"/>
      <c r="W2" s="1"/>
      <c r="X2" s="1"/>
      <c r="Y2" s="1"/>
      <c r="Z2" s="1"/>
      <c r="AA2" s="1"/>
      <c r="AB2" s="1"/>
      <c r="AC2" s="1"/>
      <c r="AD2" s="1"/>
      <c r="AE2" s="1"/>
      <c r="AF2" s="1"/>
    </row>
    <row r="3" spans="1:32" ht="17.25" customHeight="1" thickBot="1">
      <c r="A3" s="234"/>
      <c r="B3" s="231" t="str">
        <f>CONCATENATE(Sumare!B3)</f>
        <v>Bruntál</v>
      </c>
      <c r="C3" s="233"/>
      <c r="D3" s="233"/>
      <c r="E3" s="650" t="s">
        <v>33</v>
      </c>
      <c r="F3" s="650"/>
      <c r="G3" s="651"/>
      <c r="H3" s="652"/>
      <c r="I3" s="653" t="s">
        <v>18</v>
      </c>
      <c r="J3" s="654"/>
      <c r="K3" s="654"/>
      <c r="L3" s="216"/>
      <c r="M3" s="235" t="s">
        <v>168</v>
      </c>
      <c r="N3" s="655" t="s">
        <v>19</v>
      </c>
      <c r="O3" s="656"/>
      <c r="P3" s="657" t="s">
        <v>20</v>
      </c>
      <c r="Q3" s="658"/>
      <c r="R3" s="646" t="s">
        <v>169</v>
      </c>
      <c r="S3" s="647"/>
      <c r="T3" s="1"/>
      <c r="U3" s="1"/>
      <c r="V3" s="1"/>
      <c r="W3" s="1"/>
      <c r="X3" s="1"/>
      <c r="Y3" s="1"/>
      <c r="Z3" s="1"/>
      <c r="AA3" s="1"/>
      <c r="AB3" s="1"/>
      <c r="AC3" s="1"/>
      <c r="AD3" s="1"/>
      <c r="AE3" s="1"/>
      <c r="AF3" s="1"/>
    </row>
    <row r="4" spans="1:19" ht="58.5" customHeight="1" thickBot="1">
      <c r="A4" s="220"/>
      <c r="B4" s="221" t="s">
        <v>1</v>
      </c>
      <c r="C4" s="222" t="s">
        <v>0</v>
      </c>
      <c r="D4" s="223" t="s">
        <v>9</v>
      </c>
      <c r="E4" s="5" t="s">
        <v>206</v>
      </c>
      <c r="F4" s="243" t="s">
        <v>207</v>
      </c>
      <c r="G4" s="244" t="s">
        <v>208</v>
      </c>
      <c r="H4" s="245" t="s">
        <v>209</v>
      </c>
      <c r="I4" s="7" t="s">
        <v>21</v>
      </c>
      <c r="J4" s="5" t="s">
        <v>22</v>
      </c>
      <c r="K4" s="5" t="s">
        <v>173</v>
      </c>
      <c r="L4" s="8" t="s">
        <v>172</v>
      </c>
      <c r="M4" s="9" t="s">
        <v>192</v>
      </c>
      <c r="N4" s="7" t="s">
        <v>23</v>
      </c>
      <c r="O4" s="8" t="s">
        <v>175</v>
      </c>
      <c r="P4" s="9" t="s">
        <v>171</v>
      </c>
      <c r="Q4" s="6" t="s">
        <v>210</v>
      </c>
      <c r="R4" s="8" t="s">
        <v>170</v>
      </c>
      <c r="S4" s="171" t="s">
        <v>174</v>
      </c>
    </row>
    <row r="5" spans="1:19" ht="12.75">
      <c r="A5" s="98" t="str">
        <f>CONCATENATE(Profesional!A7)</f>
        <v>01</v>
      </c>
      <c r="B5" s="224" t="str">
        <f>CONCATENATE(Profesional!B7)</f>
        <v>Bruntál</v>
      </c>
      <c r="C5" s="225">
        <f>Profesional!C7</f>
        <v>16106</v>
      </c>
      <c r="D5" s="226">
        <f>IF(AND(C5&gt;=1,C5&lt;=500),1,IF(AND(C5&gt;=501,C5&lt;=1000),2,IF(AND(C5&gt;=1001,C5&lt;=3000),3,IF(AND(C5&gt;=3001,C5&lt;=5000),4,IF(AND(C5&gt;=5001,C5&lt;=10000),5,IF(AND(C5&gt;=10001,C5&lt;=20000),6,IF(AND(C5&gt;=20001,C5&lt;=40000),7,IF(C5&gt;=40001,8,0))))))))</f>
        <v>6</v>
      </c>
      <c r="E5" s="236">
        <f>Profesional!I7</f>
        <v>160.75</v>
      </c>
      <c r="F5" s="236">
        <f>Profesional!F7</f>
        <v>3.6</v>
      </c>
      <c r="G5" s="194">
        <f>Profesional!P7</f>
        <v>6.45</v>
      </c>
      <c r="H5" s="194">
        <f>Profesional!Q7</f>
        <v>0.86</v>
      </c>
      <c r="I5" s="195">
        <f>Profesional!S7</f>
        <v>10</v>
      </c>
      <c r="J5" s="193">
        <f>Profesional!U7</f>
        <v>19.01</v>
      </c>
      <c r="K5" s="196">
        <f>IF(C5=0,"",Profesional!V7/C5)</f>
        <v>3.748727182416491</v>
      </c>
      <c r="L5" s="197">
        <f>IF(C5=0,"",'[1]Poverena'!AJ9/C5)</f>
        <v>2.3638395628958153</v>
      </c>
      <c r="M5" s="212">
        <f>IF(C5=0,"",Profesional!BB7/C5)</f>
        <v>1.3449646094623122</v>
      </c>
      <c r="N5" s="203">
        <f>Profesional!AD7</f>
        <v>59.83</v>
      </c>
      <c r="O5" s="205">
        <f>'[1]Poverena'!BF9</f>
        <v>107</v>
      </c>
      <c r="P5" s="207">
        <f>IF(C5=0,"",SUM(Profesional!AS7+Profesional!AT7)/C5*1000)</f>
        <v>16.888116229976408</v>
      </c>
      <c r="Q5" s="237">
        <f>Profesional!Z7</f>
        <v>10.07</v>
      </c>
      <c r="R5" s="11">
        <f>Profesional!BL7</f>
        <v>12</v>
      </c>
      <c r="S5" s="214">
        <f>'[1]Poverena'!DI9</f>
        <v>0</v>
      </c>
    </row>
    <row r="6" spans="1:19" ht="12.75">
      <c r="A6" s="131" t="str">
        <f>CONCATENATE(Profesional!A12)</f>
        <v>01</v>
      </c>
      <c r="B6" s="114" t="str">
        <f>CONCATENATE(Profesional!B12)</f>
        <v>Břidličná</v>
      </c>
      <c r="C6" s="227">
        <f>Profesional!C12</f>
        <v>3114</v>
      </c>
      <c r="D6" s="228">
        <f>IF(AND(C6&gt;=1,C6&lt;=500),1,IF(AND(C6&gt;=501,C6&lt;=1000),2,IF(AND(C6&gt;=1001,C6&lt;=3000),3,IF(AND(C6&gt;=3001,C6&lt;=5000),4,IF(AND(C6&gt;=5001,C6&lt;=10000),5,IF(AND(C6&gt;=10001,C6&lt;=20000),6,IF(AND(C6&gt;=20001,C6&lt;=40000),7,IF(C6&gt;=40001,8,0))))))))</f>
        <v>4</v>
      </c>
      <c r="E6" s="209">
        <f>Profesional!I12</f>
        <v>116.25</v>
      </c>
      <c r="F6" s="209">
        <f>Profesional!F12</f>
        <v>4.17</v>
      </c>
      <c r="G6" s="199">
        <f>Profesional!P12</f>
        <v>3.44</v>
      </c>
      <c r="H6" s="199">
        <f>Profesional!Q12</f>
        <v>0.54</v>
      </c>
      <c r="I6" s="200">
        <f>Profesional!S12</f>
        <v>10.6</v>
      </c>
      <c r="J6" s="198">
        <f>Profesional!U12</f>
        <v>16.67</v>
      </c>
      <c r="K6" s="201">
        <f>IF(C6=0,"",Profesional!V12/C6)</f>
        <v>1.4877970456005138</v>
      </c>
      <c r="L6" s="202">
        <f>IF(C6=0,"",'[1]Profi'!AJ10/C6)</f>
        <v>0.8410404624277457</v>
      </c>
      <c r="M6" s="213">
        <f>IF(C6=0,"",Profesional!BB12/C6)</f>
        <v>0.4694926140012845</v>
      </c>
      <c r="N6" s="204">
        <f>Profesional!AD12</f>
        <v>18.73</v>
      </c>
      <c r="O6" s="206">
        <f>'[1]Profi'!BF10</f>
        <v>105</v>
      </c>
      <c r="P6" s="208">
        <f>IF(C6=0,"",SUM(Profesional!AS12+Profesional!AT12)/C6*1000)</f>
        <v>6.74373795761079</v>
      </c>
      <c r="Q6" s="238">
        <f>Profesional!Z12</f>
        <v>15.24</v>
      </c>
      <c r="R6" s="12">
        <f>Profesional!BL12</f>
        <v>1</v>
      </c>
      <c r="S6" s="215">
        <f>'[1]Profi'!DI10</f>
        <v>0</v>
      </c>
    </row>
    <row r="7" spans="1:19" ht="12.75">
      <c r="A7" s="131" t="str">
        <f>CONCATENATE(Profesional!A13)</f>
        <v>02</v>
      </c>
      <c r="B7" s="114" t="str">
        <f>CONCATENATE(Profesional!B13)</f>
        <v>Horní Benešov</v>
      </c>
      <c r="C7" s="227">
        <f>Profesional!C13</f>
        <v>2307</v>
      </c>
      <c r="D7" s="228">
        <f>IF(AND(C7&gt;=1,C7&lt;=500),1,IF(AND(C7&gt;=501,C7&lt;=1000),2,IF(AND(C7&gt;=1001,C7&lt;=3000),3,IF(AND(C7&gt;=3001,C7&lt;=5000),4,IF(AND(C7&gt;=5001,C7&lt;=10000),5,IF(AND(C7&gt;=10001,C7&lt;=20000),6,IF(AND(C7&gt;=20001,C7&lt;=40000),7,IF(C7&gt;=40001,8,0))))))))</f>
        <v>3</v>
      </c>
      <c r="E7" s="209">
        <f>Profesional!I13</f>
        <v>165.15</v>
      </c>
      <c r="F7" s="209">
        <f>Profesional!F13</f>
        <v>6.5</v>
      </c>
      <c r="G7" s="199">
        <f>Profesional!P13</f>
        <v>6.91</v>
      </c>
      <c r="H7" s="199">
        <f>Profesional!Q13</f>
        <v>0.39</v>
      </c>
      <c r="I7" s="200">
        <f>Profesional!S13</f>
        <v>9.8</v>
      </c>
      <c r="J7" s="198">
        <f>Profesional!U13</f>
        <v>30.09</v>
      </c>
      <c r="K7" s="201">
        <f>IF(C7=0,"",Profesional!V13/C7)</f>
        <v>2.3237971391417425</v>
      </c>
      <c r="L7" s="202">
        <f>IF(C7=0,"",'[1]Profi'!AJ11/C7)</f>
        <v>0.9276116168183789</v>
      </c>
      <c r="M7" s="213">
        <f>IF(C7=0,"",Profesional!BB13/C7)</f>
        <v>1.163849154746424</v>
      </c>
      <c r="N7" s="204">
        <f>Profesional!AD13</f>
        <v>29.09</v>
      </c>
      <c r="O7" s="206">
        <f>'[1]Profi'!BF11</f>
        <v>34</v>
      </c>
      <c r="P7" s="208">
        <f>IF(C7=0,"",SUM(Profesional!AS13+Profesional!AT13)/C7*1000)</f>
        <v>28.60858257477243</v>
      </c>
      <c r="Q7" s="238">
        <f>Profesional!Z13</f>
        <v>41.23</v>
      </c>
      <c r="R7" s="12">
        <f>Profesional!BL13</f>
        <v>2</v>
      </c>
      <c r="S7" s="215">
        <f>'[1]Profi'!DI11</f>
        <v>0</v>
      </c>
    </row>
    <row r="8" spans="1:19" ht="12.75">
      <c r="A8" s="131" t="str">
        <f>CONCATENATE(Profesional!A14)</f>
        <v>03</v>
      </c>
      <c r="B8" s="114" t="str">
        <f>CONCATENATE(Profesional!B14)</f>
        <v>Krnov</v>
      </c>
      <c r="C8" s="227">
        <f>Profesional!C14</f>
        <v>23356</v>
      </c>
      <c r="D8" s="228">
        <f aca="true" t="shared" si="0" ref="D8:D70">IF(AND(C8&gt;=1,C8&lt;=500),1,IF(AND(C8&gt;=501,C8&lt;=1000),2,IF(AND(C8&gt;=1001,C8&lt;=3000),3,IF(AND(C8&gt;=3001,C8&lt;=5000),4,IF(AND(C8&gt;=5001,C8&lt;=10000),5,IF(AND(C8&gt;=10001,C8&lt;=20000),6,IF(AND(C8&gt;=20001,C8&lt;=40000),7,IF(C8&gt;=40001,8,0))))))))</f>
        <v>7</v>
      </c>
      <c r="E8" s="209">
        <f>Profesional!I14</f>
        <v>155.46</v>
      </c>
      <c r="F8" s="209">
        <f>Profesional!F14</f>
        <v>4.71</v>
      </c>
      <c r="G8" s="199">
        <f>Profesional!P14</f>
        <v>4.54</v>
      </c>
      <c r="H8" s="199">
        <f>Profesional!Q14</f>
        <v>1.34</v>
      </c>
      <c r="I8" s="200">
        <f>Profesional!S14</f>
        <v>12.86</v>
      </c>
      <c r="J8" s="198">
        <f>Profesional!U14</f>
        <v>30.9</v>
      </c>
      <c r="K8" s="201">
        <f>IF(C8=0,"",Profesional!V14/C8)</f>
        <v>3.4043500599417706</v>
      </c>
      <c r="L8" s="202">
        <f>IF(C8=0,"",'[1]Profi'!AJ12/C8)</f>
        <v>1.489124850145573</v>
      </c>
      <c r="M8" s="213">
        <f>IF(C8=0,"",Profesional!BB14/C8)</f>
        <v>0.8026203116972084</v>
      </c>
      <c r="N8" s="204">
        <f>Profesional!AD14</f>
        <v>52.1</v>
      </c>
      <c r="O8" s="206">
        <f>'[1]Profi'!BF12</f>
        <v>103</v>
      </c>
      <c r="P8" s="208">
        <f>IF(C8=0,"",SUM(Profesional!AS14+Profesional!AT14)/C8*1000)</f>
        <v>7.32145915396472</v>
      </c>
      <c r="Q8" s="238">
        <f>Profesional!Z14</f>
        <v>11.15</v>
      </c>
      <c r="R8" s="12">
        <f>Profesional!BL14</f>
        <v>11</v>
      </c>
      <c r="S8" s="215">
        <f>'[1]Profi'!DI12</f>
        <v>0</v>
      </c>
    </row>
    <row r="9" spans="1:19" ht="12.75">
      <c r="A9" s="131" t="str">
        <f>CONCATENATE(Profesional!A15)</f>
        <v>04</v>
      </c>
      <c r="B9" s="114" t="str">
        <f>CONCATENATE(Profesional!B15)</f>
        <v>Město Albrechtice</v>
      </c>
      <c r="C9" s="227">
        <f>Profesional!C15</f>
        <v>3486</v>
      </c>
      <c r="D9" s="228">
        <f t="shared" si="0"/>
        <v>4</v>
      </c>
      <c r="E9" s="209">
        <f>Profesional!I15</f>
        <v>142.86</v>
      </c>
      <c r="F9" s="209">
        <f>Profesional!F15</f>
        <v>2.29</v>
      </c>
      <c r="G9" s="199">
        <f>Profesional!P15</f>
        <v>5.17</v>
      </c>
      <c r="H9" s="199">
        <f>Profesional!Q15</f>
        <v>0.61</v>
      </c>
      <c r="I9" s="200">
        <f>Profesional!S15</f>
        <v>8.52</v>
      </c>
      <c r="J9" s="198">
        <f>Profesional!U15</f>
        <v>20.88</v>
      </c>
      <c r="K9" s="201">
        <f>IF(C9=0,"",Profesional!V15/C9)</f>
        <v>0.5854847963281699</v>
      </c>
      <c r="L9" s="202">
        <f>IF(C9=0,"",'[1]Profi'!AJ13/C9)</f>
        <v>0</v>
      </c>
      <c r="M9" s="213">
        <f>IF(C9=0,"",Profesional!BB15/C9)</f>
        <v>0.8207114170969593</v>
      </c>
      <c r="N9" s="204">
        <f>Profesional!AD15</f>
        <v>43.01</v>
      </c>
      <c r="O9" s="206">
        <f>'[1]Profi'!BF13</f>
        <v>5</v>
      </c>
      <c r="P9" s="208">
        <f>IF(C9=0,"",SUM(Profesional!AS15+Profesional!AT15)/C9*1000)</f>
        <v>1.721170395869191</v>
      </c>
      <c r="Q9" s="238">
        <f>Profesional!Z15</f>
        <v>5.98</v>
      </c>
      <c r="R9" s="12">
        <f>Profesional!BL15</f>
        <v>1</v>
      </c>
      <c r="S9" s="215">
        <f>'[1]Profi'!DI13</f>
        <v>0</v>
      </c>
    </row>
    <row r="10" spans="1:19" ht="12.75">
      <c r="A10" s="131" t="str">
        <f>CONCATENATE(Profesional!A16)</f>
        <v>05</v>
      </c>
      <c r="B10" s="114" t="str">
        <f>CONCATENATE(Profesional!B16)</f>
        <v>Rýmařov</v>
      </c>
      <c r="C10" s="227">
        <f>Profesional!C16</f>
        <v>8206</v>
      </c>
      <c r="D10" s="228">
        <f t="shared" si="0"/>
        <v>5</v>
      </c>
      <c r="E10" s="209">
        <f>Profesional!I16</f>
        <v>146.36</v>
      </c>
      <c r="F10" s="209">
        <f>Profesional!F16</f>
        <v>6.09</v>
      </c>
      <c r="G10" s="199">
        <f>Profesional!P16</f>
        <v>3.44</v>
      </c>
      <c r="H10" s="199">
        <f>Profesional!Q16</f>
        <v>0.72</v>
      </c>
      <c r="I10" s="200">
        <f>Profesional!S16</f>
        <v>9.98</v>
      </c>
      <c r="J10" s="198">
        <f>Profesional!U16</f>
        <v>34.43</v>
      </c>
      <c r="K10" s="201">
        <f>IF(C10=0,"",Profesional!V16/C10)</f>
        <v>2.1107726054106752</v>
      </c>
      <c r="L10" s="202">
        <f>IF(C10=0,"",'[1]Profi'!AJ14/C10)</f>
        <v>1.1205215695832318</v>
      </c>
      <c r="M10" s="213">
        <f>IF(C10=0,"",Profesional!BB16/C10)</f>
        <v>2.635145015842067</v>
      </c>
      <c r="N10" s="204">
        <f>Profesional!AD16</f>
        <v>28.7</v>
      </c>
      <c r="O10" s="206">
        <f>'[1]Profi'!BF14</f>
        <v>26</v>
      </c>
      <c r="P10" s="208">
        <f>IF(C10=0,"",SUM(Profesional!AS16+Profesional!AT16)/C10*1000)</f>
        <v>7.4335851815744585</v>
      </c>
      <c r="Q10" s="238">
        <f>Profesional!Z16</f>
        <v>11.78</v>
      </c>
      <c r="R10" s="12">
        <f>Profesional!BL16</f>
        <v>4</v>
      </c>
      <c r="S10" s="215">
        <f>'[1]Profi'!DI14</f>
        <v>0</v>
      </c>
    </row>
    <row r="11" spans="1:19" ht="12.75">
      <c r="A11" s="131" t="str">
        <f>CONCATENATE(Profesional!A17)</f>
        <v>06</v>
      </c>
      <c r="B11" s="114" t="str">
        <f>CONCATENATE(Profesional!B17)</f>
        <v>Vrbno pod Pradědem</v>
      </c>
      <c r="C11" s="227">
        <f>Profesional!C17</f>
        <v>5019</v>
      </c>
      <c r="D11" s="228">
        <f t="shared" si="0"/>
        <v>5</v>
      </c>
      <c r="E11" s="209">
        <f>Profesional!I17</f>
        <v>180.51</v>
      </c>
      <c r="F11" s="209">
        <f>Profesional!F17</f>
        <v>7.17</v>
      </c>
      <c r="G11" s="199">
        <f>Profesional!P17</f>
        <v>5.68</v>
      </c>
      <c r="H11" s="199">
        <f>Profesional!Q17</f>
        <v>1.04</v>
      </c>
      <c r="I11" s="200">
        <f>Profesional!S17</f>
        <v>9.4</v>
      </c>
      <c r="J11" s="198">
        <f>Profesional!U17</f>
        <v>20.13</v>
      </c>
      <c r="K11" s="201">
        <f>IF(C11=0,"",Profesional!V17/C11)</f>
        <v>2.5301852958756723</v>
      </c>
      <c r="L11" s="202">
        <f>IF(C11=0,"",'[1]Profi'!AJ15/C11)</f>
        <v>1.0320781032078103</v>
      </c>
      <c r="M11" s="213">
        <f>IF(C11=0,"",Profesional!BB17/C11)</f>
        <v>2.107391910739191</v>
      </c>
      <c r="N11" s="204">
        <f>Profesional!AD17</f>
        <v>81.14</v>
      </c>
      <c r="O11" s="206">
        <f>'[1]Profi'!BF15</f>
        <v>155</v>
      </c>
      <c r="P11" s="208">
        <f>IF(C11=0,"",SUM(Profesional!AS17+Profesional!AT17)/C11*1000)</f>
        <v>14.943215780035864</v>
      </c>
      <c r="Q11" s="238">
        <f>Profesional!Z17</f>
        <v>16.36</v>
      </c>
      <c r="R11" s="12">
        <f>Profesional!BL17</f>
        <v>3</v>
      </c>
      <c r="S11" s="215">
        <f>'[1]Profi'!DI15</f>
        <v>0</v>
      </c>
    </row>
    <row r="12" spans="1:19" ht="12.75">
      <c r="A12" s="131" t="str">
        <f>CONCATENATE(Neprofi!A8)</f>
        <v>1</v>
      </c>
      <c r="B12" s="239" t="str">
        <f>CONCATENATE(Neprofi!B8)</f>
        <v>Andělská Hora</v>
      </c>
      <c r="C12" s="227">
        <f>Neprofi!C8</f>
        <v>404</v>
      </c>
      <c r="D12" s="228">
        <f t="shared" si="0"/>
        <v>1</v>
      </c>
      <c r="E12" s="209">
        <f>Neprofi!I8</f>
        <v>69.31</v>
      </c>
      <c r="F12" s="209">
        <f>Neprofi!F8</f>
        <v>0</v>
      </c>
      <c r="G12" s="199">
        <f>Neprofi!P8</f>
        <v>7.41</v>
      </c>
      <c r="H12" s="199">
        <f>Neprofi!Q8</f>
        <v>0.15</v>
      </c>
      <c r="I12" s="200">
        <f>Neprofi!S8</f>
        <v>3.71</v>
      </c>
      <c r="J12" s="198">
        <f>Neprofi!U8</f>
        <v>20</v>
      </c>
      <c r="K12" s="201">
        <f>IF(C12=0,"",Neprofi!V8/C12)</f>
        <v>0.3069306930693069</v>
      </c>
      <c r="L12" s="202">
        <f>IF(C12=0,"",'[1]Neprofi'!AJ10/C12)</f>
        <v>0</v>
      </c>
      <c r="M12" s="213">
        <f>IF(C12=0,"",Neprofi!BB8/C12)</f>
        <v>0</v>
      </c>
      <c r="N12" s="204">
        <f>Neprofi!AD8</f>
        <v>29.13</v>
      </c>
      <c r="O12" s="206">
        <f>'[1]Neprofi'!BF10</f>
        <v>0</v>
      </c>
      <c r="P12" s="208">
        <f>IF(C12=0,"",SUM(Neprofi!AS8+Neprofi!AT8)/C12*1000)</f>
        <v>2.4752475247524752</v>
      </c>
      <c r="Q12" s="238">
        <f>Neprofi!Z8</f>
        <v>8.87</v>
      </c>
      <c r="R12" s="12">
        <f>Neprofi!BL8</f>
        <v>0</v>
      </c>
      <c r="S12" s="215">
        <f>'[1]Neprofi'!DI10</f>
        <v>0</v>
      </c>
    </row>
    <row r="13" spans="1:19" ht="12.75">
      <c r="A13" s="131" t="str">
        <f>CONCATENATE(Neprofi!A9)</f>
        <v>2</v>
      </c>
      <c r="B13" s="239" t="str">
        <f>CONCATENATE(Neprofi!B9)</f>
        <v>Bílčice</v>
      </c>
      <c r="C13" s="227">
        <f>Neprofi!C9</f>
        <v>214</v>
      </c>
      <c r="D13" s="228">
        <f t="shared" si="0"/>
        <v>1</v>
      </c>
      <c r="E13" s="209">
        <f>Neprofi!I9</f>
        <v>210.28</v>
      </c>
      <c r="F13" s="209">
        <f>Neprofi!F9</f>
        <v>0</v>
      </c>
      <c r="G13" s="199">
        <f>Neprofi!P9</f>
        <v>11.17</v>
      </c>
      <c r="H13" s="199">
        <f>Neprofi!Q9</f>
        <v>0.37</v>
      </c>
      <c r="I13" s="200">
        <f>Neprofi!S9</f>
        <v>9.81</v>
      </c>
      <c r="J13" s="198">
        <f>Neprofi!U9</f>
        <v>33.33</v>
      </c>
      <c r="K13" s="201">
        <f>IF(C13=0,"",Neprofi!V9/C13)</f>
        <v>0.7289719626168224</v>
      </c>
      <c r="L13" s="202">
        <f>IF(C13=0,"",'[1]Neprofi'!AJ11/C13)</f>
        <v>0</v>
      </c>
      <c r="M13" s="213">
        <f>IF(C13=0,"",Neprofi!BB9/C13)</f>
        <v>0</v>
      </c>
      <c r="N13" s="204">
        <f>Neprofi!AD9</f>
        <v>42.67</v>
      </c>
      <c r="O13" s="206">
        <f>'[1]Neprofi'!BF11</f>
        <v>0</v>
      </c>
      <c r="P13" s="208">
        <f>IF(C13=0,"",SUM(Neprofi!AS9+Neprofi!AT9)/C13*1000)</f>
        <v>0</v>
      </c>
      <c r="Q13" s="238">
        <f>Neprofi!Z9</f>
        <v>0</v>
      </c>
      <c r="R13" s="12">
        <f>Neprofi!BL9</f>
        <v>0</v>
      </c>
      <c r="S13" s="215">
        <f>'[1]Neprofi'!DI11</f>
        <v>0</v>
      </c>
    </row>
    <row r="14" spans="1:19" ht="12.75">
      <c r="A14" s="131" t="str">
        <f>CONCATENATE(Neprofi!A10)</f>
        <v>3</v>
      </c>
      <c r="B14" s="239" t="str">
        <f>CONCATENATE(Neprofi!B10)</f>
        <v>Bohušov</v>
      </c>
      <c r="C14" s="227">
        <f>Neprofi!C10</f>
        <v>400</v>
      </c>
      <c r="D14" s="228">
        <f t="shared" si="0"/>
        <v>1</v>
      </c>
      <c r="E14" s="209">
        <f>Neprofi!I10</f>
        <v>105</v>
      </c>
      <c r="F14" s="209">
        <f>Neprofi!F10</f>
        <v>0</v>
      </c>
      <c r="G14" s="199">
        <f>Neprofi!P10</f>
        <v>5.15</v>
      </c>
      <c r="H14" s="199">
        <f>Neprofi!Q10</f>
        <v>0.06</v>
      </c>
      <c r="I14" s="200">
        <f>Neprofi!S10</f>
        <v>2.25</v>
      </c>
      <c r="J14" s="198">
        <f>Neprofi!U10</f>
        <v>55.56</v>
      </c>
      <c r="K14" s="201">
        <f>IF(C14=0,"",Neprofi!V10/C14)</f>
        <v>0.7375</v>
      </c>
      <c r="L14" s="202">
        <f>IF(C14=0,"",'[1]Neprofi'!AJ12/C14)</f>
        <v>0</v>
      </c>
      <c r="M14" s="213">
        <f>IF(C14=0,"",Neprofi!BB10/C14)</f>
        <v>0</v>
      </c>
      <c r="N14" s="204">
        <f>Neprofi!AD10</f>
        <v>14.44</v>
      </c>
      <c r="O14" s="206">
        <f>'[1]Neprofi'!BF12</f>
        <v>10</v>
      </c>
      <c r="P14" s="208">
        <f>IF(C14=0,"",SUM(Neprofi!AS10+Neprofi!AT10)/C14*1000)</f>
        <v>25</v>
      </c>
      <c r="Q14" s="238">
        <f>Neprofi!Z10</f>
        <v>42.03</v>
      </c>
      <c r="R14" s="12">
        <f>Neprofi!BL10</f>
        <v>0</v>
      </c>
      <c r="S14" s="215">
        <f>'[1]Neprofi'!DI12</f>
        <v>0</v>
      </c>
    </row>
    <row r="15" spans="1:19" ht="12.75">
      <c r="A15" s="131" t="str">
        <f>CONCATENATE(Neprofi!A11)</f>
        <v>4</v>
      </c>
      <c r="B15" s="239" t="str">
        <f>CONCATENATE(Neprofi!B11)</f>
        <v>Brantice</v>
      </c>
      <c r="C15" s="227">
        <f>Neprofi!C11</f>
        <v>1391</v>
      </c>
      <c r="D15" s="228">
        <f t="shared" si="0"/>
        <v>3</v>
      </c>
      <c r="E15" s="209">
        <f>Neprofi!I11</f>
        <v>15.82</v>
      </c>
      <c r="F15" s="209">
        <f>Neprofi!F11</f>
        <v>0</v>
      </c>
      <c r="G15" s="199">
        <f>Neprofi!P11</f>
        <v>1.35</v>
      </c>
      <c r="H15" s="199">
        <f>Neprofi!Q11</f>
        <v>0.41</v>
      </c>
      <c r="I15" s="200">
        <f>Neprofi!S11</f>
        <v>1.01</v>
      </c>
      <c r="J15" s="198">
        <f>Neprofi!U11</f>
        <v>0</v>
      </c>
      <c r="K15" s="201">
        <f>IF(C15=0,"",Neprofi!V11/C15)</f>
        <v>0.08483105679367361</v>
      </c>
      <c r="L15" s="202">
        <f>IF(C15=0,"",'[1]Neprofi'!AJ13/C15)</f>
        <v>0</v>
      </c>
      <c r="M15" s="213">
        <f>IF(C15=0,"",Neprofi!BB11/C15)</f>
        <v>0</v>
      </c>
      <c r="N15" s="204">
        <f>Neprofi!AD11</f>
        <v>55.57</v>
      </c>
      <c r="O15" s="206">
        <f>'[1]Neprofi'!BF13</f>
        <v>0</v>
      </c>
      <c r="P15" s="208">
        <f>IF(C15=0,"",SUM(Neprofi!AS11+Neprofi!AT11)/C15*1000)</f>
        <v>0</v>
      </c>
      <c r="Q15" s="238">
        <f>Neprofi!Z11</f>
        <v>0</v>
      </c>
      <c r="R15" s="12">
        <f>Neprofi!BL11</f>
        <v>0</v>
      </c>
      <c r="S15" s="215">
        <f>'[1]Neprofi'!DI13</f>
        <v>0</v>
      </c>
    </row>
    <row r="16" spans="1:19" ht="12.75">
      <c r="A16" s="131" t="str">
        <f>CONCATENATE(Neprofi!A12)</f>
        <v>5</v>
      </c>
      <c r="B16" s="239" t="str">
        <f>CONCATENATE(Neprofi!B12)</f>
        <v>Dívčí Hrad</v>
      </c>
      <c r="C16" s="227">
        <f>Neprofi!C12</f>
        <v>308</v>
      </c>
      <c r="D16" s="228">
        <f t="shared" si="0"/>
        <v>1</v>
      </c>
      <c r="E16" s="209">
        <f>Neprofi!I12</f>
        <v>94.16</v>
      </c>
      <c r="F16" s="209">
        <f>Neprofi!F12</f>
        <v>0</v>
      </c>
      <c r="G16" s="199">
        <f>Neprofi!P12</f>
        <v>5.02</v>
      </c>
      <c r="H16" s="199">
        <f>Neprofi!Q12</f>
        <v>0.03</v>
      </c>
      <c r="I16" s="200">
        <f>Neprofi!S12</f>
        <v>1.62</v>
      </c>
      <c r="J16" s="198">
        <f>Neprofi!U12</f>
        <v>0</v>
      </c>
      <c r="K16" s="201">
        <f>IF(C16=0,"",Neprofi!V12/C16)</f>
        <v>0.2077922077922078</v>
      </c>
      <c r="L16" s="202">
        <f>IF(C16=0,"",'[1]Neprofi'!AJ14/C16)</f>
        <v>0</v>
      </c>
      <c r="M16" s="213">
        <f>IF(C16=0,"",Neprofi!BB12/C16)</f>
        <v>0</v>
      </c>
      <c r="N16" s="204">
        <f>Neprofi!AD12</f>
        <v>10.8</v>
      </c>
      <c r="O16" s="206">
        <f>'[1]Neprofi'!BF14</f>
        <v>0</v>
      </c>
      <c r="P16" s="208">
        <f>IF(C16=0,"",SUM(Neprofi!AS12+Neprofi!AT12)/C16*1000)</f>
        <v>6.493506493506494</v>
      </c>
      <c r="Q16" s="238">
        <f>Neprofi!Z12</f>
        <v>23.44</v>
      </c>
      <c r="R16" s="12">
        <f>Neprofi!BL12</f>
        <v>0</v>
      </c>
      <c r="S16" s="215">
        <f>'[1]Neprofi'!DI14</f>
        <v>30</v>
      </c>
    </row>
    <row r="17" spans="1:19" ht="12.75">
      <c r="A17" s="131" t="str">
        <f>CONCATENATE(Neprofi!A13)</f>
        <v>6</v>
      </c>
      <c r="B17" s="239" t="str">
        <f>CONCATENATE(Neprofi!B13)</f>
        <v>Dvorce</v>
      </c>
      <c r="C17" s="227">
        <f>Neprofi!C13</f>
        <v>1322</v>
      </c>
      <c r="D17" s="228">
        <f t="shared" si="0"/>
        <v>3</v>
      </c>
      <c r="E17" s="209">
        <f>Neprofi!I13</f>
        <v>71.1</v>
      </c>
      <c r="F17" s="209">
        <f>Neprofi!F13</f>
        <v>0</v>
      </c>
      <c r="G17" s="199">
        <f>Neprofi!P13</f>
        <v>3.51</v>
      </c>
      <c r="H17" s="199">
        <f>Neprofi!Q13</f>
        <v>0.71</v>
      </c>
      <c r="I17" s="200">
        <f>Neprofi!S13</f>
        <v>4.54</v>
      </c>
      <c r="J17" s="198">
        <f>Neprofi!U13</f>
        <v>41.67</v>
      </c>
      <c r="K17" s="201">
        <f>IF(C17=0,"",Neprofi!V13/C17)</f>
        <v>0.7148260211800302</v>
      </c>
      <c r="L17" s="202">
        <f>IF(C17=0,"",'[1]Neprofi'!AJ15/C17)</f>
        <v>0</v>
      </c>
      <c r="M17" s="213">
        <f>IF(C17=0,"",Neprofi!BB13/C17)</f>
        <v>0</v>
      </c>
      <c r="N17" s="204">
        <f>Neprofi!AD13</f>
        <v>74.47</v>
      </c>
      <c r="O17" s="206">
        <f>'[1]Neprofi'!BF15</f>
        <v>0</v>
      </c>
      <c r="P17" s="208">
        <f>IF(C17=0,"",SUM(Neprofi!AS13+Neprofi!AT13)/C17*1000)</f>
        <v>0</v>
      </c>
      <c r="Q17" s="238">
        <f>Neprofi!Z13</f>
        <v>0</v>
      </c>
      <c r="R17" s="12">
        <f>Neprofi!BL13</f>
        <v>0</v>
      </c>
      <c r="S17" s="215">
        <f>'[1]Neprofi'!DI15</f>
        <v>0</v>
      </c>
    </row>
    <row r="18" spans="1:19" ht="12.75">
      <c r="A18" s="131" t="str">
        <f>CONCATENATE(Neprofi!A14)</f>
        <v>7</v>
      </c>
      <c r="B18" s="239" t="str">
        <f>CONCATENATE(Neprofi!B14)</f>
        <v>Heřmanovice</v>
      </c>
      <c r="C18" s="227">
        <f>Neprofi!C14</f>
        <v>320</v>
      </c>
      <c r="D18" s="228">
        <f t="shared" si="0"/>
        <v>1</v>
      </c>
      <c r="E18" s="209">
        <f>Neprofi!I14</f>
        <v>96.88</v>
      </c>
      <c r="F18" s="209">
        <f>Neprofi!F14</f>
        <v>0</v>
      </c>
      <c r="G18" s="199">
        <f>Neprofi!P14</f>
        <v>9.25</v>
      </c>
      <c r="H18" s="199">
        <f>Neprofi!Q14</f>
        <v>0.02</v>
      </c>
      <c r="I18" s="200">
        <f>Neprofi!S14</f>
        <v>7.81</v>
      </c>
      <c r="J18" s="198">
        <f>Neprofi!U14</f>
        <v>16</v>
      </c>
      <c r="K18" s="201">
        <f>IF(C18=0,"",Neprofi!V14/C18)</f>
        <v>0.225</v>
      </c>
      <c r="L18" s="202">
        <f>IF(C18=0,"",'[1]Neprofi'!AJ16/C18)</f>
        <v>0</v>
      </c>
      <c r="M18" s="213">
        <f>IF(C18=0,"",Neprofi!BB14/C18)</f>
        <v>0</v>
      </c>
      <c r="N18" s="204">
        <f>Neprofi!AD14</f>
        <v>2.8</v>
      </c>
      <c r="O18" s="206">
        <f>'[1]Neprofi'!BF16</f>
        <v>0</v>
      </c>
      <c r="P18" s="208">
        <f>IF(C18=0,"",SUM(Neprofi!AS14+Neprofi!AT14)/C18*1000)</f>
        <v>3.125</v>
      </c>
      <c r="Q18" s="238">
        <f>Neprofi!Z14</f>
        <v>20.83</v>
      </c>
      <c r="R18" s="12">
        <f>Neprofi!BL14</f>
        <v>0</v>
      </c>
      <c r="S18" s="215">
        <f>'[1]Neprofi'!DI16</f>
        <v>0</v>
      </c>
    </row>
    <row r="19" spans="1:19" ht="12.75">
      <c r="A19" s="131" t="str">
        <f>CONCATENATE(Neprofi!A15)</f>
        <v>8</v>
      </c>
      <c r="B19" s="239" t="str">
        <f>CONCATENATE(Neprofi!B15)</f>
        <v>Hlinka</v>
      </c>
      <c r="C19" s="227">
        <f>Neprofi!C15</f>
        <v>206</v>
      </c>
      <c r="D19" s="228">
        <f t="shared" si="0"/>
        <v>1</v>
      </c>
      <c r="E19" s="209">
        <f>Neprofi!I15</f>
        <v>131.07</v>
      </c>
      <c r="F19" s="209">
        <f>Neprofi!F15</f>
        <v>0</v>
      </c>
      <c r="G19" s="199">
        <f>Neprofi!P15</f>
        <v>6.96</v>
      </c>
      <c r="H19" s="199">
        <f>Neprofi!Q15</f>
        <v>0.19</v>
      </c>
      <c r="I19" s="200">
        <f>Neprofi!S15</f>
        <v>5.83</v>
      </c>
      <c r="J19" s="198">
        <f>Neprofi!U15</f>
        <v>0</v>
      </c>
      <c r="K19" s="201">
        <f>IF(C19=0,"",Neprofi!V15/C19)</f>
        <v>0.5728155339805825</v>
      </c>
      <c r="L19" s="202">
        <f>IF(C19=0,"",'[1]Neprofi'!AJ17/C19)</f>
        <v>0</v>
      </c>
      <c r="M19" s="213">
        <f>IF(C19=0,"",Neprofi!BB15/C19)</f>
        <v>0</v>
      </c>
      <c r="N19" s="204">
        <f>Neprofi!AD15</f>
        <v>23</v>
      </c>
      <c r="O19" s="206">
        <f>'[1]Neprofi'!BF17</f>
        <v>0</v>
      </c>
      <c r="P19" s="208">
        <f>IF(C19=0,"",SUM(Neprofi!AS15+Neprofi!AT15)/C19*1000)</f>
        <v>0</v>
      </c>
      <c r="Q19" s="238">
        <f>Neprofi!Z15</f>
        <v>0</v>
      </c>
      <c r="R19" s="12">
        <f>Neprofi!BL15</f>
        <v>0</v>
      </c>
      <c r="S19" s="215">
        <f>'[1]Neprofi'!DI17</f>
        <v>0</v>
      </c>
    </row>
    <row r="20" spans="1:19" ht="12.75">
      <c r="A20" s="131" t="str">
        <f>CONCATENATE(Neprofi!A16)</f>
        <v>9</v>
      </c>
      <c r="B20" s="239" t="str">
        <f>CONCATENATE(Neprofi!B16)</f>
        <v>Holčovice</v>
      </c>
      <c r="C20" s="227">
        <f>Neprofi!C16</f>
        <v>733</v>
      </c>
      <c r="D20" s="228">
        <f t="shared" si="0"/>
        <v>2</v>
      </c>
      <c r="E20" s="209">
        <f>Neprofi!I16</f>
        <v>395.63</v>
      </c>
      <c r="F20" s="209">
        <f>Neprofi!F16</f>
        <v>0</v>
      </c>
      <c r="G20" s="199">
        <f>Neprofi!P16</f>
        <v>4.07</v>
      </c>
      <c r="H20" s="199">
        <f>Neprofi!Q16</f>
        <v>0.19</v>
      </c>
      <c r="I20" s="200">
        <f>Neprofi!S16</f>
        <v>8.19</v>
      </c>
      <c r="J20" s="198">
        <f>Neprofi!U16</f>
        <v>51.67</v>
      </c>
      <c r="K20" s="201">
        <f>IF(C20=0,"",Neprofi!V16/C20)</f>
        <v>0.34924965893587995</v>
      </c>
      <c r="L20" s="202">
        <f>IF(C20=0,"",'[1]Neprofi'!AJ18/C20)</f>
        <v>0</v>
      </c>
      <c r="M20" s="213">
        <f>IF(C20=0,"",Neprofi!BB16/C20)</f>
        <v>0</v>
      </c>
      <c r="N20" s="204">
        <f>Neprofi!AD16</f>
        <v>9.42</v>
      </c>
      <c r="O20" s="206">
        <f>'[1]Neprofi'!BF18</f>
        <v>0</v>
      </c>
      <c r="P20" s="208">
        <f>IF(C20=0,"",SUM(Neprofi!AS16+Neprofi!AT16)/C20*1000)</f>
        <v>5.457025920873124</v>
      </c>
      <c r="Q20" s="238">
        <f>Neprofi!Z16</f>
        <v>35.94</v>
      </c>
      <c r="R20" s="12">
        <f>Neprofi!BL16</f>
        <v>0</v>
      </c>
      <c r="S20" s="215">
        <f>'[1]Neprofi'!DI18</f>
        <v>0</v>
      </c>
    </row>
    <row r="21" spans="1:19" ht="12.75">
      <c r="A21" s="131" t="str">
        <f>CONCATENATE(Neprofi!A17)</f>
        <v>10</v>
      </c>
      <c r="B21" s="239" t="str">
        <f>CONCATENATE(Neprofi!B17)</f>
        <v>Horní Město</v>
      </c>
      <c r="C21" s="227">
        <f>Neprofi!C17</f>
        <v>815</v>
      </c>
      <c r="D21" s="228">
        <f t="shared" si="0"/>
        <v>2</v>
      </c>
      <c r="E21" s="209">
        <f>Neprofi!I17</f>
        <v>18.4</v>
      </c>
      <c r="F21" s="209">
        <f>Neprofi!F17</f>
        <v>0</v>
      </c>
      <c r="G21" s="199">
        <f>Neprofi!P17</f>
        <v>1.02</v>
      </c>
      <c r="H21" s="199">
        <f>Neprofi!Q17</f>
        <v>0.28</v>
      </c>
      <c r="I21" s="200">
        <f>Neprofi!S17</f>
        <v>1.47</v>
      </c>
      <c r="J21" s="198">
        <f>Neprofi!U17</f>
        <v>0</v>
      </c>
      <c r="K21" s="201">
        <f>IF(C21=0,"",Neprofi!V17/C21)</f>
        <v>0.12269938650306748</v>
      </c>
      <c r="L21" s="202">
        <f>IF(C21=0,"",'[1]Neprofi'!AJ19/C21)</f>
        <v>0</v>
      </c>
      <c r="M21" s="213">
        <f>IF(C21=0,"",Neprofi!BB17/C21)</f>
        <v>0</v>
      </c>
      <c r="N21" s="204">
        <f>Neprofi!AD17</f>
        <v>19.17</v>
      </c>
      <c r="O21" s="206">
        <f>'[1]Neprofi'!BF19</f>
        <v>0</v>
      </c>
      <c r="P21" s="208">
        <f>IF(C21=0,"",SUM(Neprofi!AS17+Neprofi!AT17)/C21*1000)</f>
        <v>0</v>
      </c>
      <c r="Q21" s="238">
        <f>Neprofi!Z17</f>
        <v>0</v>
      </c>
      <c r="R21" s="12">
        <f>Neprofi!BL17</f>
        <v>0</v>
      </c>
      <c r="S21" s="215">
        <f>'[1]Neprofi'!DI19</f>
        <v>0</v>
      </c>
    </row>
    <row r="22" spans="1:19" ht="12.75">
      <c r="A22" s="131" t="str">
        <f>CONCATENATE(Neprofi!A18)</f>
        <v>11</v>
      </c>
      <c r="B22" s="239" t="str">
        <f>CONCATENATE(Neprofi!B18)</f>
        <v>Hošťálkovy</v>
      </c>
      <c r="C22" s="227">
        <f>Neprofi!C18</f>
        <v>625</v>
      </c>
      <c r="D22" s="228">
        <f t="shared" si="0"/>
        <v>2</v>
      </c>
      <c r="E22" s="209">
        <f>Neprofi!I18</f>
        <v>88</v>
      </c>
      <c r="F22" s="209">
        <f>Neprofi!F18</f>
        <v>0</v>
      </c>
      <c r="G22" s="199">
        <f>Neprofi!P18</f>
        <v>4.27</v>
      </c>
      <c r="H22" s="199">
        <f>Neprofi!Q18</f>
        <v>0.3</v>
      </c>
      <c r="I22" s="200">
        <f>Neprofi!S18</f>
        <v>4.32</v>
      </c>
      <c r="J22" s="198">
        <f>Neprofi!U18</f>
        <v>7.41</v>
      </c>
      <c r="K22" s="201">
        <f>IF(C22=0,"",Neprofi!V18/C22)</f>
        <v>0.208</v>
      </c>
      <c r="L22" s="202">
        <f>IF(C22=0,"",'[1]Neprofi'!AJ20/C22)</f>
        <v>0</v>
      </c>
      <c r="M22" s="213">
        <f>IF(C22=0,"",Neprofi!BB18/C22)</f>
        <v>0</v>
      </c>
      <c r="N22" s="204">
        <f>Neprofi!AD18</f>
        <v>29.37</v>
      </c>
      <c r="O22" s="206">
        <f>'[1]Neprofi'!BF20</f>
        <v>0</v>
      </c>
      <c r="P22" s="208">
        <f>IF(C22=0,"",SUM(Neprofi!AS18+Neprofi!AT18)/C22*1000)</f>
        <v>0</v>
      </c>
      <c r="Q22" s="238">
        <f>Neprofi!Z18</f>
        <v>0</v>
      </c>
      <c r="R22" s="12">
        <f>Neprofi!BL18</f>
        <v>0</v>
      </c>
      <c r="S22" s="215">
        <f>'[1]Neprofi'!DI20</f>
        <v>0</v>
      </c>
    </row>
    <row r="23" spans="1:19" ht="12.75">
      <c r="A23" s="131" t="str">
        <f>CONCATENATE(Neprofi!A19)</f>
        <v>12</v>
      </c>
      <c r="B23" s="239" t="str">
        <f>CONCATENATE(Neprofi!B19)</f>
        <v>Janov</v>
      </c>
      <c r="C23" s="227">
        <f>Neprofi!C19</f>
        <v>279</v>
      </c>
      <c r="D23" s="228">
        <f t="shared" si="0"/>
        <v>1</v>
      </c>
      <c r="E23" s="209">
        <f>Neprofi!I19</f>
        <v>139.78</v>
      </c>
      <c r="F23" s="209">
        <f>Neprofi!F19</f>
        <v>0</v>
      </c>
      <c r="G23" s="199">
        <f>Neprofi!P19</f>
        <v>8.69</v>
      </c>
      <c r="H23" s="199">
        <f>Neprofi!Q19</f>
        <v>0.11</v>
      </c>
      <c r="I23" s="200">
        <f>Neprofi!S19</f>
        <v>5.73</v>
      </c>
      <c r="J23" s="198">
        <f>Neprofi!U19</f>
        <v>6.25</v>
      </c>
      <c r="K23" s="201">
        <f>IF(C23=0,"",Neprofi!V19/C23)</f>
        <v>0.25448028673835127</v>
      </c>
      <c r="L23" s="202">
        <f>IF(C23=0,"",'[1]Neprofi'!AJ21/C23)</f>
        <v>0</v>
      </c>
      <c r="M23" s="213">
        <f>IF(C23=0,"",Neprofi!BB19/C23)</f>
        <v>0</v>
      </c>
      <c r="N23" s="204">
        <f>Neprofi!AD19</f>
        <v>18.44</v>
      </c>
      <c r="O23" s="206">
        <f>'[1]Neprofi'!BF21</f>
        <v>0</v>
      </c>
      <c r="P23" s="208">
        <f>IF(C23=0,"",SUM(Neprofi!AS19+Neprofi!AT19)/C23*1000)</f>
        <v>0</v>
      </c>
      <c r="Q23" s="238">
        <f>Neprofi!Z19</f>
        <v>0</v>
      </c>
      <c r="R23" s="12">
        <f>Neprofi!BL19</f>
        <v>0</v>
      </c>
      <c r="S23" s="215">
        <f>'[1]Neprofi'!DI21</f>
        <v>0</v>
      </c>
    </row>
    <row r="24" spans="1:19" ht="12.75">
      <c r="A24" s="131" t="str">
        <f>CONCATENATE(Neprofi!A20)</f>
        <v>13</v>
      </c>
      <c r="B24" s="239" t="str">
        <f>CONCATENATE(Neprofi!B20)</f>
        <v>Jindřichov</v>
      </c>
      <c r="C24" s="227">
        <f>Neprofi!C20</f>
        <v>1213</v>
      </c>
      <c r="D24" s="228">
        <f t="shared" si="0"/>
        <v>3</v>
      </c>
      <c r="E24" s="209">
        <f>Neprofi!I20</f>
        <v>34.62</v>
      </c>
      <c r="F24" s="209">
        <f>Neprofi!F20</f>
        <v>0</v>
      </c>
      <c r="G24" s="199">
        <f>Neprofi!P20</f>
        <v>5.55</v>
      </c>
      <c r="H24" s="199">
        <f>Neprofi!Q20</f>
        <v>0.03</v>
      </c>
      <c r="I24" s="200">
        <f>Neprofi!S20</f>
        <v>1.48</v>
      </c>
      <c r="J24" s="198">
        <f>Neprofi!U20</f>
        <v>16.67</v>
      </c>
      <c r="K24" s="201">
        <f>IF(C24=0,"",Neprofi!V20/C24)</f>
        <v>0.17642209398186315</v>
      </c>
      <c r="L24" s="202">
        <f>IF(C24=0,"",'[1]Neprofi'!AJ22/C24)</f>
        <v>0</v>
      </c>
      <c r="M24" s="213">
        <f>IF(C24=0,"",Neprofi!BB20/C24)</f>
        <v>0</v>
      </c>
      <c r="N24" s="204">
        <f>Neprofi!AD20</f>
        <v>9.67</v>
      </c>
      <c r="O24" s="206">
        <f>'[1]Neprofi'!BF22</f>
        <v>0</v>
      </c>
      <c r="P24" s="208">
        <f>IF(C24=0,"",SUM(Neprofi!AS20+Neprofi!AT20)/C24*1000)</f>
        <v>0</v>
      </c>
      <c r="Q24" s="238">
        <f>Neprofi!Z20</f>
        <v>0</v>
      </c>
      <c r="R24" s="12">
        <f>Neprofi!BL20</f>
        <v>0.25</v>
      </c>
      <c r="S24" s="215">
        <f>'[1]Neprofi'!DI22</f>
        <v>0</v>
      </c>
    </row>
    <row r="25" spans="1:19" ht="12.75">
      <c r="A25" s="131" t="str">
        <f>CONCATENATE(Neprofi!A21)</f>
        <v>14</v>
      </c>
      <c r="B25" s="239" t="str">
        <f>CONCATENATE(Neprofi!B21)</f>
        <v>Jiříkov</v>
      </c>
      <c r="C25" s="227">
        <f>Neprofi!C21</f>
        <v>332</v>
      </c>
      <c r="D25" s="228">
        <f t="shared" si="0"/>
        <v>1</v>
      </c>
      <c r="E25" s="209">
        <f>Neprofi!I21</f>
        <v>352.41</v>
      </c>
      <c r="F25" s="209">
        <f>Neprofi!F21</f>
        <v>0</v>
      </c>
      <c r="G25" s="199">
        <f>Neprofi!P21</f>
        <v>4.81</v>
      </c>
      <c r="H25" s="199">
        <f>Neprofi!Q21</f>
        <v>0.27</v>
      </c>
      <c r="I25" s="200">
        <f>Neprofi!S21</f>
        <v>24.7</v>
      </c>
      <c r="J25" s="198">
        <f>Neprofi!U21</f>
        <v>30.49</v>
      </c>
      <c r="K25" s="201">
        <f>IF(C25=0,"",Neprofi!V21/C25)</f>
        <v>1.783132530120482</v>
      </c>
      <c r="L25" s="202">
        <f>IF(C25=0,"",'[1]Neprofi'!AJ23/C25)</f>
        <v>0</v>
      </c>
      <c r="M25" s="213">
        <f>IF(C25=0,"",Neprofi!BB21/C25)</f>
        <v>0</v>
      </c>
      <c r="N25" s="204">
        <f>Neprofi!AD21</f>
        <v>5.21</v>
      </c>
      <c r="O25" s="206">
        <f>'[1]Neprofi'!BF23</f>
        <v>0</v>
      </c>
      <c r="P25" s="208">
        <f>IF(C25=0,"",SUM(Neprofi!AS21+Neprofi!AT21)/C25*1000)</f>
        <v>129.51807228915663</v>
      </c>
      <c r="Q25" s="238">
        <f>Neprofi!Z21</f>
        <v>59.46</v>
      </c>
      <c r="R25" s="12">
        <f>Neprofi!BL21</f>
        <v>0</v>
      </c>
      <c r="S25" s="215">
        <f>'[1]Neprofi'!DI23</f>
        <v>185</v>
      </c>
    </row>
    <row r="26" spans="1:19" ht="12.75">
      <c r="A26" s="131" t="str">
        <f>CONCATENATE(Neprofi!A22)</f>
        <v>15</v>
      </c>
      <c r="B26" s="239" t="str">
        <f>CONCATENATE(Neprofi!B22)</f>
        <v>Karlovice</v>
      </c>
      <c r="C26" s="227">
        <f>Neprofi!C22</f>
        <v>1055</v>
      </c>
      <c r="D26" s="228">
        <f t="shared" si="0"/>
        <v>3</v>
      </c>
      <c r="E26" s="209">
        <f>Neprofi!I22</f>
        <v>128.91</v>
      </c>
      <c r="F26" s="209">
        <f>Neprofi!F22</f>
        <v>0</v>
      </c>
      <c r="G26" s="199">
        <f>Neprofi!P22</f>
        <v>3.64</v>
      </c>
      <c r="H26" s="199">
        <f>Neprofi!Q22</f>
        <v>0.18</v>
      </c>
      <c r="I26" s="200">
        <f>Neprofi!S22</f>
        <v>3.79</v>
      </c>
      <c r="J26" s="198">
        <f>Neprofi!U22</f>
        <v>7.5</v>
      </c>
      <c r="K26" s="201">
        <f>IF(C26=0,"",Neprofi!V22/C26)</f>
        <v>0.2161137440758294</v>
      </c>
      <c r="L26" s="202">
        <f>IF(C26=0,"",'[1]Neprofi'!AJ24/C26)</f>
        <v>0</v>
      </c>
      <c r="M26" s="213">
        <f>IF(C26=0,"",Neprofi!BB22/C26)</f>
        <v>0</v>
      </c>
      <c r="N26" s="204">
        <f>Neprofi!AD22</f>
        <v>17.3</v>
      </c>
      <c r="O26" s="206">
        <f>'[1]Neprofi'!BF24</f>
        <v>0</v>
      </c>
      <c r="P26" s="208">
        <f>IF(C26=0,"",SUM(Neprofi!AS22+Neprofi!AT22)/C26*1000)</f>
        <v>0</v>
      </c>
      <c r="Q26" s="238">
        <f>Neprofi!Z22</f>
        <v>0</v>
      </c>
      <c r="R26" s="12">
        <f>Neprofi!BL22</f>
        <v>0.35</v>
      </c>
      <c r="S26" s="215">
        <f>'[1]Neprofi'!DI24</f>
        <v>0</v>
      </c>
    </row>
    <row r="27" spans="1:19" ht="12.75">
      <c r="A27" s="131" t="str">
        <f>CONCATENATE(Neprofi!A23)</f>
        <v>16</v>
      </c>
      <c r="B27" s="239" t="str">
        <f>CONCATENATE(Neprofi!B23)</f>
        <v>Krasov</v>
      </c>
      <c r="C27" s="227">
        <f>Neprofi!C23</f>
        <v>365</v>
      </c>
      <c r="D27" s="228">
        <f t="shared" si="0"/>
        <v>1</v>
      </c>
      <c r="E27" s="209">
        <f>Neprofi!I23</f>
        <v>84.93</v>
      </c>
      <c r="F27" s="209">
        <f>Neprofi!F23</f>
        <v>0</v>
      </c>
      <c r="G27" s="199">
        <f>Neprofi!P23</f>
        <v>5.27</v>
      </c>
      <c r="H27" s="199">
        <f>Neprofi!Q23</f>
        <v>0.11</v>
      </c>
      <c r="I27" s="200">
        <f>Neprofi!S23</f>
        <v>4.11</v>
      </c>
      <c r="J27" s="198">
        <f>Neprofi!U23</f>
        <v>20</v>
      </c>
      <c r="K27" s="201">
        <f>IF(C27=0,"",Neprofi!V23/C27)</f>
        <v>0.1863013698630137</v>
      </c>
      <c r="L27" s="202">
        <f>IF(C27=0,"",'[1]Neprofi'!AJ25/C27)</f>
        <v>0</v>
      </c>
      <c r="M27" s="213">
        <f>IF(C27=0,"",Neprofi!BB23/C27)</f>
        <v>0</v>
      </c>
      <c r="N27" s="204">
        <f>Neprofi!AD23</f>
        <v>13.67</v>
      </c>
      <c r="O27" s="206">
        <f>'[1]Neprofi'!BF25</f>
        <v>2</v>
      </c>
      <c r="P27" s="208">
        <f>IF(C27=0,"",SUM(Neprofi!AS23+Neprofi!AT23)/C27*1000)</f>
        <v>0</v>
      </c>
      <c r="Q27" s="238">
        <f>Neprofi!Z23</f>
        <v>0</v>
      </c>
      <c r="R27" s="12">
        <f>Neprofi!BL23</f>
        <v>0</v>
      </c>
      <c r="S27" s="215">
        <f>'[1]Neprofi'!DI25</f>
        <v>0</v>
      </c>
    </row>
    <row r="28" spans="1:19" ht="12.75">
      <c r="A28" s="131" t="str">
        <f>CONCATENATE(Neprofi!A24)</f>
        <v>17</v>
      </c>
      <c r="B28" s="239" t="str">
        <f>CONCATENATE(Neprofi!B24)</f>
        <v>Křišťanovice</v>
      </c>
      <c r="C28" s="227">
        <f>Neprofi!C24</f>
        <v>248</v>
      </c>
      <c r="D28" s="228">
        <f t="shared" si="0"/>
        <v>1</v>
      </c>
      <c r="E28" s="209">
        <f>Neprofi!I24</f>
        <v>133.06</v>
      </c>
      <c r="F28" s="209">
        <f>Neprofi!F24</f>
        <v>4.03</v>
      </c>
      <c r="G28" s="199">
        <f>Neprofi!P24</f>
        <v>13.46</v>
      </c>
      <c r="H28" s="199">
        <f>Neprofi!Q24</f>
        <v>0.24</v>
      </c>
      <c r="I28" s="200">
        <f>Neprofi!S24</f>
        <v>9.68</v>
      </c>
      <c r="J28" s="198">
        <f>Neprofi!U24</f>
        <v>33.33</v>
      </c>
      <c r="K28" s="201">
        <f>IF(C28=0,"",Neprofi!V24/C28)</f>
        <v>0.7298387096774194</v>
      </c>
      <c r="L28" s="202">
        <f>IF(C28=0,"",'[1]Neprofi'!AJ26/C28)</f>
        <v>0</v>
      </c>
      <c r="M28" s="213">
        <f>IF(C28=0,"",Neprofi!BB24/C28)</f>
        <v>0</v>
      </c>
      <c r="N28" s="204">
        <f>Neprofi!AD24</f>
        <v>33.13</v>
      </c>
      <c r="O28" s="206">
        <f>'[1]Neprofi'!BF26</f>
        <v>2</v>
      </c>
      <c r="P28" s="208">
        <f>IF(C28=0,"",SUM(Neprofi!AS24+Neprofi!AT24)/C28*1000)</f>
        <v>0</v>
      </c>
      <c r="Q28" s="238">
        <f>Neprofi!Z24</f>
        <v>0</v>
      </c>
      <c r="R28" s="12">
        <f>Neprofi!BL24</f>
        <v>0</v>
      </c>
      <c r="S28" s="215">
        <f>'[1]Neprofi'!DI26</f>
        <v>0</v>
      </c>
    </row>
    <row r="29" spans="1:19" ht="12.75">
      <c r="A29" s="131" t="str">
        <f>CONCATENATE(Neprofi!A25)</f>
        <v>18</v>
      </c>
      <c r="B29" s="239" t="str">
        <f>CONCATENATE(Neprofi!B25)</f>
        <v>Leskovec</v>
      </c>
      <c r="C29" s="227">
        <f>Neprofi!C25</f>
        <v>431</v>
      </c>
      <c r="D29" s="228">
        <f t="shared" si="0"/>
        <v>1</v>
      </c>
      <c r="E29" s="209">
        <f>Neprofi!I25</f>
        <v>85.85</v>
      </c>
      <c r="F29" s="209">
        <f>Neprofi!F25</f>
        <v>0</v>
      </c>
      <c r="G29" s="199">
        <f>Neprofi!P25</f>
        <v>6.98</v>
      </c>
      <c r="H29" s="199">
        <f>Neprofi!Q25</f>
        <v>0.12</v>
      </c>
      <c r="I29" s="200">
        <f>Neprofi!S25</f>
        <v>5.1</v>
      </c>
      <c r="J29" s="198">
        <f>Neprofi!U25</f>
        <v>13.64</v>
      </c>
      <c r="K29" s="201">
        <f>IF(C29=0,"",Neprofi!V25/C29)</f>
        <v>0.19489559164733178</v>
      </c>
      <c r="L29" s="202">
        <f>IF(C29=0,"",'[1]Neprofi'!AJ27/C29)</f>
        <v>0</v>
      </c>
      <c r="M29" s="213">
        <f>IF(C29=0,"",Neprofi!BB25/C29)</f>
        <v>0</v>
      </c>
      <c r="N29" s="204">
        <f>Neprofi!AD25</f>
        <v>15.95</v>
      </c>
      <c r="O29" s="206">
        <f>'[1]Neprofi'!BF27</f>
        <v>0</v>
      </c>
      <c r="P29" s="208">
        <f>IF(C29=0,"",SUM(Neprofi!AS25+Neprofi!AT25)/C29*1000)</f>
        <v>0</v>
      </c>
      <c r="Q29" s="238">
        <f>Neprofi!Z25</f>
        <v>0</v>
      </c>
      <c r="R29" s="12">
        <f>Neprofi!BL25</f>
        <v>0</v>
      </c>
      <c r="S29" s="215">
        <f>'[1]Neprofi'!DI27</f>
        <v>0</v>
      </c>
    </row>
    <row r="30" spans="1:19" ht="12.75">
      <c r="A30" s="131" t="str">
        <f>CONCATENATE(Neprofi!A26)</f>
        <v>19</v>
      </c>
      <c r="B30" s="239" t="str">
        <f>CONCATENATE(Neprofi!B26)</f>
        <v>Liptaň</v>
      </c>
      <c r="C30" s="227">
        <f>Neprofi!C26</f>
        <v>470</v>
      </c>
      <c r="D30" s="228">
        <f t="shared" si="0"/>
        <v>1</v>
      </c>
      <c r="E30" s="209">
        <f>Neprofi!I26</f>
        <v>117.02</v>
      </c>
      <c r="F30" s="209">
        <f>Neprofi!F26</f>
        <v>0</v>
      </c>
      <c r="G30" s="199">
        <f>Neprofi!P26</f>
        <v>7.22</v>
      </c>
      <c r="H30" s="199">
        <f>Neprofi!Q26</f>
        <v>0.02</v>
      </c>
      <c r="I30" s="200">
        <f>Neprofi!S26</f>
        <v>9.36</v>
      </c>
      <c r="J30" s="198">
        <f>Neprofi!U26</f>
        <v>4.55</v>
      </c>
      <c r="K30" s="201">
        <f>IF(C30=0,"",Neprofi!V26/C30)</f>
        <v>0.48723404255319147</v>
      </c>
      <c r="L30" s="202">
        <f>IF(C30=0,"",'[1]Neprofi'!AJ28/C30)</f>
        <v>0</v>
      </c>
      <c r="M30" s="213">
        <f>IF(C30=0,"",Neprofi!BB26/C30)</f>
        <v>0</v>
      </c>
      <c r="N30" s="204">
        <f>Neprofi!AD26</f>
        <v>5.64</v>
      </c>
      <c r="O30" s="206">
        <f>'[1]Neprofi'!BF28</f>
        <v>0</v>
      </c>
      <c r="P30" s="208">
        <f>IF(C30=0,"",SUM(Neprofi!AS26+Neprofi!AT26)/C30*1000)</f>
        <v>0</v>
      </c>
      <c r="Q30" s="238">
        <f>Neprofi!Z26</f>
        <v>0</v>
      </c>
      <c r="R30" s="12">
        <f>Neprofi!BL26</f>
        <v>0</v>
      </c>
      <c r="S30" s="215">
        <f>'[1]Neprofi'!DI28</f>
        <v>0</v>
      </c>
    </row>
    <row r="31" spans="1:19" ht="12.75">
      <c r="A31" s="131" t="str">
        <f>CONCATENATE(Neprofi!A27)</f>
        <v>20</v>
      </c>
      <c r="B31" s="239" t="str">
        <f>CONCATENATE(Neprofi!B27)</f>
        <v>Lomnice</v>
      </c>
      <c r="C31" s="227">
        <f>Neprofi!C27</f>
        <v>510</v>
      </c>
      <c r="D31" s="228">
        <f t="shared" si="0"/>
        <v>2</v>
      </c>
      <c r="E31" s="209">
        <f>Neprofi!I27</f>
        <v>50.98</v>
      </c>
      <c r="F31" s="209">
        <f>Neprofi!F27</f>
        <v>0</v>
      </c>
      <c r="G31" s="199">
        <f>Neprofi!P27</f>
        <v>6.37</v>
      </c>
      <c r="H31" s="199">
        <f>Neprofi!Q27</f>
        <v>0.03</v>
      </c>
      <c r="I31" s="200">
        <f>Neprofi!S27</f>
        <v>3.14</v>
      </c>
      <c r="J31" s="198">
        <f>Neprofi!U27</f>
        <v>0</v>
      </c>
      <c r="K31" s="201">
        <f>IF(C31=0,"",Neprofi!V27/C31)</f>
        <v>0.060784313725490195</v>
      </c>
      <c r="L31" s="202">
        <f>IF(C31=0,"",'[1]Neprofi'!AJ29/C31)</f>
        <v>0</v>
      </c>
      <c r="M31" s="213">
        <f>IF(C31=0,"",Neprofi!BB27/C31)</f>
        <v>0</v>
      </c>
      <c r="N31" s="204">
        <f>Neprofi!AD27</f>
        <v>6.75</v>
      </c>
      <c r="O31" s="206">
        <f>'[1]Neprofi'!BF29</f>
        <v>0</v>
      </c>
      <c r="P31" s="208">
        <f>IF(C31=0,"",SUM(Neprofi!AS27+Neprofi!AT27)/C31*1000)</f>
        <v>0</v>
      </c>
      <c r="Q31" s="238">
        <f>Neprofi!Z27</f>
        <v>0</v>
      </c>
      <c r="R31" s="12">
        <f>Neprofi!BL27</f>
        <v>0</v>
      </c>
      <c r="S31" s="215">
        <f>'[1]Neprofi'!DI29</f>
        <v>0</v>
      </c>
    </row>
    <row r="32" spans="1:19" ht="12.75">
      <c r="A32" s="131" t="str">
        <f>CONCATENATE(Neprofi!A28)</f>
        <v>21</v>
      </c>
      <c r="B32" s="239" t="str">
        <f>CONCATENATE(Neprofi!B28)</f>
        <v>Ludvíkov</v>
      </c>
      <c r="C32" s="227">
        <f>Neprofi!C28</f>
        <v>294</v>
      </c>
      <c r="D32" s="228">
        <f t="shared" si="0"/>
        <v>1</v>
      </c>
      <c r="E32" s="209">
        <f>Neprofi!I28</f>
        <v>68.03</v>
      </c>
      <c r="F32" s="209">
        <f>Neprofi!F28</f>
        <v>0</v>
      </c>
      <c r="G32" s="199">
        <f>Neprofi!P28</f>
        <v>5.63</v>
      </c>
      <c r="H32" s="199">
        <f>Neprofi!Q28</f>
        <v>0.02</v>
      </c>
      <c r="I32" s="200">
        <f>Neprofi!S28</f>
        <v>3.06</v>
      </c>
      <c r="J32" s="198">
        <f>Neprofi!U28</f>
        <v>11.11</v>
      </c>
      <c r="K32" s="201">
        <f>IF(C32=0,"",Neprofi!V28/C32)</f>
        <v>0.14285714285714285</v>
      </c>
      <c r="L32" s="202">
        <f>IF(C32=0,"",'[1]Neprofi'!AJ30/C32)</f>
        <v>0</v>
      </c>
      <c r="M32" s="213">
        <f>IF(C32=0,"",Neprofi!BB28/C32)</f>
        <v>0</v>
      </c>
      <c r="N32" s="204">
        <f>Neprofi!AD28</f>
        <v>3.78</v>
      </c>
      <c r="O32" s="206">
        <f>'[1]Neprofi'!BF30</f>
        <v>0</v>
      </c>
      <c r="P32" s="208">
        <f>IF(C32=0,"",SUM(Neprofi!AS28+Neprofi!AT28)/C32*1000)</f>
        <v>0</v>
      </c>
      <c r="Q32" s="238">
        <f>Neprofi!Z28</f>
        <v>0</v>
      </c>
      <c r="R32" s="12">
        <f>Neprofi!BL28</f>
        <v>0</v>
      </c>
      <c r="S32" s="215">
        <f>'[1]Neprofi'!DI30</f>
        <v>0</v>
      </c>
    </row>
    <row r="33" spans="1:19" ht="12.75">
      <c r="A33" s="131" t="str">
        <f>CONCATENATE(Neprofi!A29)</f>
        <v>22</v>
      </c>
      <c r="B33" s="239" t="str">
        <f>CONCATENATE(Neprofi!B29)</f>
        <v>Malá Morávka</v>
      </c>
      <c r="C33" s="227">
        <f>Neprofi!C29</f>
        <v>668</v>
      </c>
      <c r="D33" s="228">
        <f t="shared" si="0"/>
        <v>2</v>
      </c>
      <c r="E33" s="209">
        <f>Neprofi!I29</f>
        <v>62.87</v>
      </c>
      <c r="F33" s="209">
        <f>Neprofi!F29</f>
        <v>0</v>
      </c>
      <c r="G33" s="199">
        <f>Neprofi!P29</f>
        <v>5.31</v>
      </c>
      <c r="H33" s="199">
        <f>Neprofi!Q29</f>
        <v>0.09</v>
      </c>
      <c r="I33" s="200">
        <f>Neprofi!S29</f>
        <v>4.19</v>
      </c>
      <c r="J33" s="198">
        <f>Neprofi!U29</f>
        <v>10.71</v>
      </c>
      <c r="K33" s="201">
        <f>IF(C33=0,"",Neprofi!V29/C33)</f>
        <v>0.1062874251497006</v>
      </c>
      <c r="L33" s="202">
        <f>IF(C33=0,"",'[1]Neprofi'!AJ31/C33)</f>
        <v>0</v>
      </c>
      <c r="M33" s="213">
        <f>IF(C33=0,"",Neprofi!BB29/C33)</f>
        <v>0</v>
      </c>
      <c r="N33" s="204">
        <f>Neprofi!AD29</f>
        <v>12</v>
      </c>
      <c r="O33" s="206">
        <f>'[1]Neprofi'!BF31</f>
        <v>0</v>
      </c>
      <c r="P33" s="208">
        <f>IF(C33=0,"",SUM(Neprofi!AS29+Neprofi!AT29)/C33*1000)</f>
        <v>0</v>
      </c>
      <c r="Q33" s="238">
        <f>Neprofi!Z29</f>
        <v>0</v>
      </c>
      <c r="R33" s="12">
        <f>Neprofi!BL29</f>
        <v>0</v>
      </c>
      <c r="S33" s="215">
        <f>'[1]Neprofi'!DI31</f>
        <v>0</v>
      </c>
    </row>
    <row r="34" spans="1:19" ht="12.75">
      <c r="A34" s="131" t="str">
        <f>CONCATENATE(Neprofi!A30)</f>
        <v>23</v>
      </c>
      <c r="B34" s="239" t="str">
        <f>CONCATENATE(Neprofi!B30)</f>
        <v>Malá Štáhle</v>
      </c>
      <c r="C34" s="227">
        <f>Neprofi!C30</f>
        <v>122</v>
      </c>
      <c r="D34" s="228">
        <f t="shared" si="0"/>
        <v>1</v>
      </c>
      <c r="E34" s="209">
        <f>Neprofi!I30</f>
        <v>163.93</v>
      </c>
      <c r="F34" s="209">
        <f>Neprofi!F30</f>
        <v>8.2</v>
      </c>
      <c r="G34" s="199">
        <f>Neprofi!P30</f>
        <v>7.61</v>
      </c>
      <c r="H34" s="199">
        <f>Neprofi!Q30</f>
        <v>0.13</v>
      </c>
      <c r="I34" s="200">
        <f>Neprofi!S30</f>
        <v>2.46</v>
      </c>
      <c r="J34" s="198">
        <f>Neprofi!U30</f>
        <v>0</v>
      </c>
      <c r="K34" s="201">
        <f>IF(C34=0,"",Neprofi!V30/C34)</f>
        <v>0.1721311475409836</v>
      </c>
      <c r="L34" s="202">
        <f>IF(C34=0,"",'[1]Neprofi'!AJ32/C34)</f>
        <v>0</v>
      </c>
      <c r="M34" s="213">
        <f>IF(C34=0,"",Neprofi!BB30/C34)</f>
        <v>0</v>
      </c>
      <c r="N34" s="204">
        <f>Neprofi!AD30</f>
        <v>57.67</v>
      </c>
      <c r="O34" s="206">
        <f>'[1]Neprofi'!BF32</f>
        <v>0</v>
      </c>
      <c r="P34" s="208">
        <f>IF(C34=0,"",SUM(Neprofi!AS30+Neprofi!AT30)/C34*1000)</f>
        <v>0</v>
      </c>
      <c r="Q34" s="238">
        <f>Neprofi!Z30</f>
        <v>0</v>
      </c>
      <c r="R34" s="12">
        <f>Neprofi!BL30</f>
        <v>0</v>
      </c>
      <c r="S34" s="215">
        <f>'[1]Neprofi'!DI32</f>
        <v>24</v>
      </c>
    </row>
    <row r="35" spans="1:19" ht="12.75">
      <c r="A35" s="131" t="str">
        <f>CONCATENATE(Neprofi!A31)</f>
        <v>24</v>
      </c>
      <c r="B35" s="239" t="str">
        <f>CONCATENATE(Neprofi!B31)</f>
        <v>Mezina</v>
      </c>
      <c r="C35" s="227">
        <f>Neprofi!C31</f>
        <v>417</v>
      </c>
      <c r="D35" s="228">
        <f t="shared" si="0"/>
        <v>1</v>
      </c>
      <c r="E35" s="209">
        <f>Neprofi!I31</f>
        <v>45.56</v>
      </c>
      <c r="F35" s="209">
        <f>Neprofi!F31</f>
        <v>0</v>
      </c>
      <c r="G35" s="199">
        <f>Neprofi!P31</f>
        <v>2.98</v>
      </c>
      <c r="H35" s="199">
        <f>Neprofi!Q31</f>
        <v>0.05</v>
      </c>
      <c r="I35" s="200">
        <f>Neprofi!S31</f>
        <v>1.2</v>
      </c>
      <c r="J35" s="198">
        <f>Neprofi!U31</f>
        <v>0</v>
      </c>
      <c r="K35" s="201">
        <f>IF(C35=0,"",Neprofi!V31/C35)</f>
        <v>0.011990407673860911</v>
      </c>
      <c r="L35" s="202">
        <f>IF(C35=0,"",'[1]Neprofi'!AJ33/C35)</f>
        <v>0</v>
      </c>
      <c r="M35" s="213">
        <f>IF(C35=0,"",Neprofi!BB31/C35)</f>
        <v>0</v>
      </c>
      <c r="N35" s="204">
        <f>Neprofi!AD31</f>
        <v>12</v>
      </c>
      <c r="O35" s="206">
        <f>'[1]Neprofi'!BF33</f>
        <v>0</v>
      </c>
      <c r="P35" s="208">
        <f>IF(C35=0,"",SUM(Neprofi!AS31+Neprofi!AT31)/C35*1000)</f>
        <v>0</v>
      </c>
      <c r="Q35" s="238">
        <f>Neprofi!Z31</f>
        <v>0</v>
      </c>
      <c r="R35" s="12">
        <f>Neprofi!BL31</f>
        <v>0</v>
      </c>
      <c r="S35" s="215">
        <f>'[1]Neprofi'!DI33</f>
        <v>0</v>
      </c>
    </row>
    <row r="36" spans="1:19" ht="12.75">
      <c r="A36" s="131" t="str">
        <f>CONCATENATE(Neprofi!A32)</f>
        <v>25</v>
      </c>
      <c r="B36" s="239" t="str">
        <f>CONCATENATE(Neprofi!B32)</f>
        <v>Osoblaha</v>
      </c>
      <c r="C36" s="227">
        <f>Neprofi!C32</f>
        <v>1090</v>
      </c>
      <c r="D36" s="228">
        <f t="shared" si="0"/>
        <v>3</v>
      </c>
      <c r="E36" s="209">
        <f>Neprofi!I32</f>
        <v>84.4</v>
      </c>
      <c r="F36" s="209">
        <f>Neprofi!F32</f>
        <v>0</v>
      </c>
      <c r="G36" s="199">
        <f>Neprofi!P32</f>
        <v>6.08</v>
      </c>
      <c r="H36" s="199">
        <f>Neprofi!Q32</f>
        <v>0.06</v>
      </c>
      <c r="I36" s="200">
        <f>Neprofi!S32</f>
        <v>2.57</v>
      </c>
      <c r="J36" s="198">
        <f>Neprofi!U32</f>
        <v>28.57</v>
      </c>
      <c r="K36" s="201">
        <f>IF(C36=0,"",Neprofi!V32/C36)</f>
        <v>0.0853211009174312</v>
      </c>
      <c r="L36" s="202">
        <f>IF(C36=0,"",'[1]Neprofi'!AJ34/C36)</f>
        <v>0</v>
      </c>
      <c r="M36" s="213">
        <f>IF(C36=0,"",Neprofi!BB32/C36)</f>
        <v>0</v>
      </c>
      <c r="N36" s="204">
        <f>Neprofi!AD32</f>
        <v>15.39</v>
      </c>
      <c r="O36" s="206">
        <f>'[1]Neprofi'!BF34</f>
        <v>7</v>
      </c>
      <c r="P36" s="208">
        <f>IF(C36=0,"",SUM(Neprofi!AS32+Neprofi!AT32)/C36*1000)</f>
        <v>0</v>
      </c>
      <c r="Q36" s="238">
        <f>Neprofi!Z32</f>
        <v>0</v>
      </c>
      <c r="R36" s="12">
        <f>Neprofi!BL32</f>
        <v>0</v>
      </c>
      <c r="S36" s="215">
        <f>'[1]Neprofi'!DI34</f>
        <v>0</v>
      </c>
    </row>
    <row r="37" spans="1:19" ht="12.75">
      <c r="A37" s="131" t="str">
        <f>CONCATENATE(Neprofi!A33)</f>
        <v>26</v>
      </c>
      <c r="B37" s="239" t="str">
        <f>CONCATENATE(Neprofi!B33)</f>
        <v>Roudno</v>
      </c>
      <c r="C37" s="227">
        <f>Neprofi!C33</f>
        <v>212</v>
      </c>
      <c r="D37" s="228">
        <f t="shared" si="0"/>
        <v>1</v>
      </c>
      <c r="E37" s="209">
        <f>Neprofi!I33</f>
        <v>42.45</v>
      </c>
      <c r="F37" s="209">
        <f>Neprofi!F33</f>
        <v>0</v>
      </c>
      <c r="G37" s="199">
        <f>Neprofi!P33</f>
        <v>5.58</v>
      </c>
      <c r="H37" s="199">
        <f>Neprofi!Q33</f>
        <v>0.04</v>
      </c>
      <c r="I37" s="200">
        <f>Neprofi!S33</f>
        <v>3.3</v>
      </c>
      <c r="J37" s="198">
        <f>Neprofi!U33</f>
        <v>0</v>
      </c>
      <c r="K37" s="201">
        <f>IF(C37=0,"",Neprofi!V33/C37)</f>
        <v>0.04716981132075472</v>
      </c>
      <c r="L37" s="202">
        <f>IF(C37=0,"",'[1]Neprofi'!AJ35/C37)</f>
        <v>0</v>
      </c>
      <c r="M37" s="213">
        <f>IF(C37=0,"",Neprofi!BB33/C37)</f>
        <v>0</v>
      </c>
      <c r="N37" s="204">
        <f>Neprofi!AD33</f>
        <v>6.86</v>
      </c>
      <c r="O37" s="206">
        <f>'[1]Neprofi'!BF35</f>
        <v>0</v>
      </c>
      <c r="P37" s="208">
        <f>IF(C37=0,"",SUM(Neprofi!AS33+Neprofi!AT33)/C37*1000)</f>
        <v>0</v>
      </c>
      <c r="Q37" s="238">
        <f>Neprofi!Z33</f>
        <v>0</v>
      </c>
      <c r="R37" s="12">
        <f>Neprofi!BL33</f>
        <v>0</v>
      </c>
      <c r="S37" s="215">
        <f>'[1]Neprofi'!DI35</f>
        <v>0</v>
      </c>
    </row>
    <row r="38" spans="1:19" ht="12.75">
      <c r="A38" s="131" t="str">
        <f>CONCATENATE(Neprofi!A34)</f>
        <v>27</v>
      </c>
      <c r="B38" s="239" t="str">
        <f>CONCATENATE(Neprofi!B34)</f>
        <v>Rudná pod Pradědem</v>
      </c>
      <c r="C38" s="227">
        <f>Neprofi!C34</f>
        <v>370</v>
      </c>
      <c r="D38" s="228">
        <f t="shared" si="0"/>
        <v>1</v>
      </c>
      <c r="E38" s="209">
        <f>Neprofi!I34</f>
        <v>51.35</v>
      </c>
      <c r="F38" s="209">
        <f>Neprofi!F34</f>
        <v>0</v>
      </c>
      <c r="G38" s="199">
        <f>Neprofi!P34</f>
        <v>3.6</v>
      </c>
      <c r="H38" s="199">
        <f>Neprofi!Q34</f>
        <v>0.06</v>
      </c>
      <c r="I38" s="200">
        <f>Neprofi!S34</f>
        <v>1.89</v>
      </c>
      <c r="J38" s="198">
        <f>Neprofi!U34</f>
        <v>57.14</v>
      </c>
      <c r="K38" s="201">
        <f>IF(C38=0,"",Neprofi!V34/C38)</f>
        <v>0.13783783783783785</v>
      </c>
      <c r="L38" s="202">
        <f>IF(C38=0,"",'[1]Neprofi'!AJ36/C38)</f>
        <v>0</v>
      </c>
      <c r="M38" s="213">
        <f>IF(C38=0,"",Neprofi!BB34/C38)</f>
        <v>0</v>
      </c>
      <c r="N38" s="204">
        <f>Neprofi!AD34</f>
        <v>11.71</v>
      </c>
      <c r="O38" s="206">
        <f>'[1]Neprofi'!BF36</f>
        <v>0</v>
      </c>
      <c r="P38" s="208">
        <f>IF(C38=0,"",SUM(Neprofi!AS34+Neprofi!AT34)/C38*1000)</f>
        <v>0</v>
      </c>
      <c r="Q38" s="238">
        <f>Neprofi!Z34</f>
        <v>0</v>
      </c>
      <c r="R38" s="12">
        <f>Neprofi!BL34</f>
        <v>0</v>
      </c>
      <c r="S38" s="215">
        <f>'[1]Neprofi'!DI36</f>
        <v>0</v>
      </c>
    </row>
    <row r="39" spans="1:19" ht="12.75">
      <c r="A39" s="131" t="str">
        <f>CONCATENATE(Neprofi!A35)</f>
        <v>28</v>
      </c>
      <c r="B39" s="239" t="str">
        <f>CONCATENATE(Neprofi!B35)</f>
        <v>Slezské Pavlovice</v>
      </c>
      <c r="C39" s="227">
        <f>Neprofi!C35</f>
        <v>199</v>
      </c>
      <c r="D39" s="228">
        <f t="shared" si="0"/>
        <v>1</v>
      </c>
      <c r="E39" s="209">
        <f>Neprofi!I35</f>
        <v>135.68</v>
      </c>
      <c r="F39" s="209">
        <f>Neprofi!F35</f>
        <v>0</v>
      </c>
      <c r="G39" s="199">
        <f>Neprofi!P35</f>
        <v>6.26</v>
      </c>
      <c r="H39" s="199">
        <f>Neprofi!Q35</f>
        <v>0.02</v>
      </c>
      <c r="I39" s="200">
        <f>Neprofi!S35</f>
        <v>20.6</v>
      </c>
      <c r="J39" s="198">
        <f>Neprofi!U35</f>
        <v>46.34</v>
      </c>
      <c r="K39" s="201">
        <f>IF(C39=0,"",Neprofi!V35/C39)</f>
        <v>0.12060301507537688</v>
      </c>
      <c r="L39" s="202">
        <f>IF(C39=0,"",'[1]Neprofi'!AJ37/C39)</f>
        <v>0</v>
      </c>
      <c r="M39" s="213">
        <f>IF(C39=0,"",Neprofi!BB35/C39)</f>
        <v>0</v>
      </c>
      <c r="N39" s="204">
        <f>Neprofi!AD35</f>
        <v>0.51</v>
      </c>
      <c r="O39" s="206">
        <f>'[1]Neprofi'!BF37</f>
        <v>0</v>
      </c>
      <c r="P39" s="208">
        <f>IF(C39=0,"",SUM(Neprofi!AS35+Neprofi!AT35)/C39*1000)</f>
        <v>0</v>
      </c>
      <c r="Q39" s="238">
        <f>Neprofi!Z35</f>
        <v>0</v>
      </c>
      <c r="R39" s="12">
        <f>Neprofi!BL35</f>
        <v>0</v>
      </c>
      <c r="S39" s="215">
        <f>'[1]Neprofi'!DI37</f>
        <v>0</v>
      </c>
    </row>
    <row r="40" spans="1:19" ht="12.75">
      <c r="A40" s="131" t="str">
        <f>CONCATENATE(Neprofi!A36)</f>
        <v>29</v>
      </c>
      <c r="B40" s="239" t="str">
        <f>CONCATENATE(Neprofi!B36)</f>
        <v>Slezské Rudoltice</v>
      </c>
      <c r="C40" s="227">
        <f>Neprofi!C36</f>
        <v>517</v>
      </c>
      <c r="D40" s="228">
        <f t="shared" si="0"/>
        <v>2</v>
      </c>
      <c r="E40" s="209">
        <f>Neprofi!I36</f>
        <v>117.99</v>
      </c>
      <c r="F40" s="209">
        <f>Neprofi!F36</f>
        <v>0</v>
      </c>
      <c r="G40" s="199">
        <f>Neprofi!P36</f>
        <v>5.91</v>
      </c>
      <c r="H40" s="199">
        <f>Neprofi!Q36</f>
        <v>0.08</v>
      </c>
      <c r="I40" s="200">
        <f>Neprofi!S36</f>
        <v>9.09</v>
      </c>
      <c r="J40" s="198">
        <f>Neprofi!U36</f>
        <v>40.43</v>
      </c>
      <c r="K40" s="201">
        <f>IF(C40=0,"",Neprofi!V36/C40)</f>
        <v>1.06963249516441</v>
      </c>
      <c r="L40" s="202">
        <f>IF(C40=0,"",'[1]Neprofi'!AJ38/C40)</f>
        <v>0.9303675048355899</v>
      </c>
      <c r="M40" s="213">
        <f>IF(C40=0,"",Neprofi!BB36/C40)</f>
        <v>4.247582205029014</v>
      </c>
      <c r="N40" s="204">
        <f>Neprofi!AD36</f>
        <v>5</v>
      </c>
      <c r="O40" s="206">
        <f>'[1]Neprofi'!BF38</f>
        <v>3</v>
      </c>
      <c r="P40" s="208">
        <f>IF(C40=0,"",SUM(Neprofi!AS36+Neprofi!AT36)/C40*1000)</f>
        <v>0</v>
      </c>
      <c r="Q40" s="238">
        <f>Neprofi!Z36</f>
        <v>0</v>
      </c>
      <c r="R40" s="12">
        <f>Neprofi!BL36</f>
        <v>0</v>
      </c>
      <c r="S40" s="215">
        <f>'[1]Neprofi'!DI38</f>
        <v>0</v>
      </c>
    </row>
    <row r="41" spans="1:19" ht="12.75">
      <c r="A41" s="131" t="str">
        <f>CONCATENATE(Neprofi!A37)</f>
        <v>30</v>
      </c>
      <c r="B41" s="239" t="str">
        <f>CONCATENATE(Neprofi!B37)</f>
        <v>Sosnová</v>
      </c>
      <c r="C41" s="227">
        <f>Neprofi!C37</f>
        <v>405</v>
      </c>
      <c r="D41" s="228">
        <f t="shared" si="0"/>
        <v>1</v>
      </c>
      <c r="E41" s="209">
        <f>Neprofi!I37</f>
        <v>74.07</v>
      </c>
      <c r="F41" s="209">
        <f>Neprofi!F37</f>
        <v>0</v>
      </c>
      <c r="G41" s="199">
        <f>Neprofi!P37</f>
        <v>9</v>
      </c>
      <c r="H41" s="199">
        <f>Neprofi!Q37</f>
        <v>0.14</v>
      </c>
      <c r="I41" s="200">
        <f>Neprofi!S37</f>
        <v>2.47</v>
      </c>
      <c r="J41" s="198">
        <f>Neprofi!U37</f>
        <v>0</v>
      </c>
      <c r="K41" s="201">
        <f>IF(C41=0,"",Neprofi!V37/C41)</f>
        <v>0.13333333333333333</v>
      </c>
      <c r="L41" s="202">
        <f>IF(C41=0,"",'[1]Neprofi'!AJ39/C41)</f>
        <v>0</v>
      </c>
      <c r="M41" s="213">
        <f>IF(C41=0,"",Neprofi!BB37/C41)</f>
        <v>0</v>
      </c>
      <c r="N41" s="204">
        <f>Neprofi!AD37</f>
        <v>50.4</v>
      </c>
      <c r="O41" s="206">
        <f>'[1]Neprofi'!BF39</f>
        <v>0</v>
      </c>
      <c r="P41" s="208">
        <f>IF(C41=0,"",SUM(Neprofi!AS37+Neprofi!AT37)/C41*1000)</f>
        <v>0</v>
      </c>
      <c r="Q41" s="238">
        <f>Neprofi!Z37</f>
        <v>0</v>
      </c>
      <c r="R41" s="12">
        <f>Neprofi!BL37</f>
        <v>0</v>
      </c>
      <c r="S41" s="215">
        <f>'[1]Neprofi'!DI39</f>
        <v>0</v>
      </c>
    </row>
    <row r="42" spans="1:19" ht="12.75">
      <c r="A42" s="131" t="str">
        <f>CONCATENATE(Neprofi!A38)</f>
        <v>31</v>
      </c>
      <c r="B42" s="239" t="str">
        <f>CONCATENATE(Neprofi!B38)</f>
        <v>Stará Ves</v>
      </c>
      <c r="C42" s="227">
        <f>Neprofi!C38</f>
        <v>499</v>
      </c>
      <c r="D42" s="228">
        <f t="shared" si="0"/>
        <v>1</v>
      </c>
      <c r="E42" s="209">
        <f>Neprofi!I38</f>
        <v>40.08</v>
      </c>
      <c r="F42" s="209">
        <f>Neprofi!F38</f>
        <v>8.02</v>
      </c>
      <c r="G42" s="199">
        <f>Neprofi!P38</f>
        <v>5.93</v>
      </c>
      <c r="H42" s="199">
        <f>Neprofi!Q38</f>
        <v>0.1</v>
      </c>
      <c r="I42" s="200">
        <f>Neprofi!S38</f>
        <v>3.61</v>
      </c>
      <c r="J42" s="198">
        <f>Neprofi!U38</f>
        <v>11.11</v>
      </c>
      <c r="K42" s="201">
        <f>IF(C42=0,"",Neprofi!V38/C42)</f>
        <v>0.15030060120240482</v>
      </c>
      <c r="L42" s="202">
        <f>IF(C42=0,"",'[1]Neprofi'!AJ40/C42)</f>
        <v>0</v>
      </c>
      <c r="M42" s="213">
        <f>IF(C42=0,"",Neprofi!BB38/C42)</f>
        <v>0</v>
      </c>
      <c r="N42" s="204">
        <f>Neprofi!AD38</f>
        <v>18.72</v>
      </c>
      <c r="O42" s="206">
        <f>'[1]Neprofi'!BF40</f>
        <v>0</v>
      </c>
      <c r="P42" s="208">
        <f>IF(C42=0,"",SUM(Neprofi!AS38+Neprofi!AT38)/C42*1000)</f>
        <v>0</v>
      </c>
      <c r="Q42" s="238">
        <f>Neprofi!Z38</f>
        <v>0</v>
      </c>
      <c r="R42" s="12">
        <f>Neprofi!BL38</f>
        <v>0</v>
      </c>
      <c r="S42" s="215">
        <f>'[1]Neprofi'!DI40</f>
        <v>0</v>
      </c>
    </row>
    <row r="43" spans="1:19" ht="12.75">
      <c r="A43" s="131" t="str">
        <f>CONCATENATE(Neprofi!A39)</f>
        <v>32</v>
      </c>
      <c r="B43" s="239" t="str">
        <f>CONCATENATE(Neprofi!B39)</f>
        <v>Staré Heřminovy</v>
      </c>
      <c r="C43" s="227">
        <f>Neprofi!C39</f>
        <v>195</v>
      </c>
      <c r="D43" s="228">
        <f t="shared" si="0"/>
        <v>1</v>
      </c>
      <c r="E43" s="209">
        <f>Neprofi!I39</f>
        <v>461.54</v>
      </c>
      <c r="F43" s="209">
        <f>Neprofi!F39</f>
        <v>0</v>
      </c>
      <c r="G43" s="199">
        <f>Neprofi!P39</f>
        <v>13.99</v>
      </c>
      <c r="H43" s="199">
        <f>Neprofi!Q39</f>
        <v>0.18</v>
      </c>
      <c r="I43" s="200">
        <f>Neprofi!S39</f>
        <v>10.26</v>
      </c>
      <c r="J43" s="198">
        <f>Neprofi!U39</f>
        <v>25</v>
      </c>
      <c r="K43" s="201">
        <f>IF(C43=0,"",Neprofi!V39/C43)</f>
        <v>2.2256410256410257</v>
      </c>
      <c r="L43" s="202">
        <f>IF(C43=0,"",'[1]Neprofi'!AJ41/C43)</f>
        <v>1.2923076923076924</v>
      </c>
      <c r="M43" s="213">
        <f>IF(C43=0,"",Neprofi!BB39/C43)</f>
        <v>13.661538461538461</v>
      </c>
      <c r="N43" s="204">
        <f>Neprofi!AD39</f>
        <v>24.05</v>
      </c>
      <c r="O43" s="206">
        <f>'[1]Neprofi'!BF41</f>
        <v>5</v>
      </c>
      <c r="P43" s="208">
        <f>IF(C43=0,"",SUM(Neprofi!AS39+Neprofi!AT39)/C43*1000)</f>
        <v>0</v>
      </c>
      <c r="Q43" s="238">
        <f>Neprofi!Z39</f>
        <v>5.49</v>
      </c>
      <c r="R43" s="12">
        <f>Neprofi!BL39</f>
        <v>0</v>
      </c>
      <c r="S43" s="215">
        <f>'[1]Neprofi'!DI41</f>
        <v>0</v>
      </c>
    </row>
    <row r="44" spans="1:19" ht="12.75">
      <c r="A44" s="131" t="str">
        <f>CONCATENATE(Neprofi!A40)</f>
        <v>33</v>
      </c>
      <c r="B44" s="239" t="str">
        <f>CONCATENATE(Neprofi!B40)</f>
        <v>Staré Město</v>
      </c>
      <c r="C44" s="227">
        <f>Neprofi!C40</f>
        <v>932</v>
      </c>
      <c r="D44" s="228">
        <f t="shared" si="0"/>
        <v>2</v>
      </c>
      <c r="E44" s="209">
        <f>Neprofi!I40</f>
        <v>0</v>
      </c>
      <c r="F44" s="209">
        <f>Neprofi!F40</f>
        <v>0</v>
      </c>
      <c r="G44" s="199">
        <f>Neprofi!P40</f>
        <v>1.24</v>
      </c>
      <c r="H44" s="199">
        <f>Neprofi!Q40</f>
        <v>0.08</v>
      </c>
      <c r="I44" s="200">
        <f>Neprofi!S40</f>
        <v>0.54</v>
      </c>
      <c r="J44" s="198">
        <f>Neprofi!U40</f>
        <v>0</v>
      </c>
      <c r="K44" s="201">
        <f>IF(C44=0,"",Neprofi!V40/C44)</f>
        <v>0.045064377682403435</v>
      </c>
      <c r="L44" s="202">
        <f>IF(C44=0,"",'[1]Neprofi'!AJ42/C44)</f>
        <v>0</v>
      </c>
      <c r="M44" s="213">
        <f>IF(C44=0,"",Neprofi!BB40/C44)</f>
        <v>0</v>
      </c>
      <c r="N44" s="204">
        <f>Neprofi!AD40</f>
        <v>19.4</v>
      </c>
      <c r="O44" s="206">
        <f>'[1]Neprofi'!BF42</f>
        <v>0</v>
      </c>
      <c r="P44" s="208">
        <f>IF(C44=0,"",SUM(Neprofi!AS40+Neprofi!AT40)/C44*1000)</f>
        <v>0</v>
      </c>
      <c r="Q44" s="238">
        <f>Neprofi!Z40</f>
        <v>0</v>
      </c>
      <c r="R44" s="12">
        <f>Neprofi!BL40</f>
        <v>0</v>
      </c>
      <c r="S44" s="215">
        <f>'[1]Neprofi'!DI42</f>
        <v>0</v>
      </c>
    </row>
    <row r="45" spans="1:19" ht="12.75">
      <c r="A45" s="131" t="str">
        <f>CONCATENATE(Neprofi!A41)</f>
        <v>34</v>
      </c>
      <c r="B45" s="239" t="str">
        <f>CONCATENATE(Neprofi!B41)</f>
        <v>Světlá Hora</v>
      </c>
      <c r="C45" s="227">
        <f>Neprofi!C41</f>
        <v>1393</v>
      </c>
      <c r="D45" s="228">
        <f t="shared" si="0"/>
        <v>3</v>
      </c>
      <c r="E45" s="209">
        <f>Neprofi!I41</f>
        <v>75.38</v>
      </c>
      <c r="F45" s="209">
        <f>Neprofi!F41</f>
        <v>0</v>
      </c>
      <c r="G45" s="199">
        <f>Neprofi!P41</f>
        <v>3.26</v>
      </c>
      <c r="H45" s="199">
        <f>Neprofi!Q41</f>
        <v>0.23</v>
      </c>
      <c r="I45" s="200">
        <f>Neprofi!S41</f>
        <v>4.09</v>
      </c>
      <c r="J45" s="198">
        <f>Neprofi!U41</f>
        <v>21.05</v>
      </c>
      <c r="K45" s="201">
        <f>IF(C45=0,"",Neprofi!V41/C45)</f>
        <v>0.49246231155778897</v>
      </c>
      <c r="L45" s="202">
        <f>IF(C45=0,"",'[1]Neprofi'!AJ43/C45)</f>
        <v>0.26346015793251976</v>
      </c>
      <c r="M45" s="213">
        <f>IF(C45=0,"",Neprofi!BB41/C45)</f>
        <v>1.574300071787509</v>
      </c>
      <c r="N45" s="204">
        <f>Neprofi!AD41</f>
        <v>18.26</v>
      </c>
      <c r="O45" s="206">
        <f>'[1]Neprofi'!BF43</f>
        <v>20</v>
      </c>
      <c r="P45" s="208">
        <f>IF(C45=0,"",SUM(Neprofi!AS41+Neprofi!AT41)/C45*1000)</f>
        <v>1.4357501794687726</v>
      </c>
      <c r="Q45" s="238">
        <f>Neprofi!Z41</f>
        <v>9.4</v>
      </c>
      <c r="R45" s="12">
        <f>Neprofi!BL41</f>
        <v>0</v>
      </c>
      <c r="S45" s="215">
        <f>'[1]Neprofi'!DI43</f>
        <v>0</v>
      </c>
    </row>
    <row r="46" spans="1:19" ht="12.75">
      <c r="A46" s="131" t="str">
        <f>CONCATENATE(Neprofi!A42)</f>
        <v>35</v>
      </c>
      <c r="B46" s="239" t="str">
        <f>CONCATENATE(Neprofi!B42)</f>
        <v>Svobodné Heřmanice</v>
      </c>
      <c r="C46" s="227">
        <f>Neprofi!C42</f>
        <v>560</v>
      </c>
      <c r="D46" s="228">
        <f t="shared" si="0"/>
        <v>2</v>
      </c>
      <c r="E46" s="209">
        <f>Neprofi!I42</f>
        <v>26.79</v>
      </c>
      <c r="F46" s="209">
        <f>Neprofi!F42</f>
        <v>0</v>
      </c>
      <c r="G46" s="199">
        <f>Neprofi!P42</f>
        <v>5.66</v>
      </c>
      <c r="H46" s="199">
        <f>Neprofi!Q42</f>
        <v>0.24</v>
      </c>
      <c r="I46" s="200">
        <f>Neprofi!S42</f>
        <v>1.79</v>
      </c>
      <c r="J46" s="198">
        <f>Neprofi!U42</f>
        <v>70</v>
      </c>
      <c r="K46" s="201">
        <f>IF(C46=0,"",Neprofi!V42/C46)</f>
        <v>0.5357142857142857</v>
      </c>
      <c r="L46" s="202">
        <f>IF(C46=0,"",'[1]Neprofi'!AJ44/C46)</f>
        <v>0</v>
      </c>
      <c r="M46" s="213">
        <f>IF(C46=0,"",Neprofi!BB42/C46)</f>
        <v>0</v>
      </c>
      <c r="N46" s="204">
        <f>Neprofi!AD42</f>
        <v>77</v>
      </c>
      <c r="O46" s="206">
        <f>'[1]Neprofi'!BF44</f>
        <v>0</v>
      </c>
      <c r="P46" s="208">
        <f>IF(C46=0,"",SUM(Neprofi!AS42+Neprofi!AT42)/C46*1000)</f>
        <v>0</v>
      </c>
      <c r="Q46" s="238">
        <f>Neprofi!Z42</f>
        <v>0</v>
      </c>
      <c r="R46" s="12">
        <f>Neprofi!BL42</f>
        <v>0</v>
      </c>
      <c r="S46" s="215">
        <f>'[1]Neprofi'!DI44</f>
        <v>0</v>
      </c>
    </row>
    <row r="47" spans="1:19" ht="12.75">
      <c r="A47" s="131" t="str">
        <f>CONCATENATE(Neprofi!A43)</f>
        <v>36</v>
      </c>
      <c r="B47" s="239" t="str">
        <f>CONCATENATE(Neprofi!B43)</f>
        <v>Široká Niva</v>
      </c>
      <c r="C47" s="227">
        <f>Neprofi!C43</f>
        <v>558</v>
      </c>
      <c r="D47" s="228">
        <f t="shared" si="0"/>
        <v>2</v>
      </c>
      <c r="E47" s="209">
        <f>Neprofi!I43</f>
        <v>35.84</v>
      </c>
      <c r="F47" s="209">
        <f>Neprofi!F43</f>
        <v>0</v>
      </c>
      <c r="G47" s="199">
        <f>Neprofi!P43</f>
        <v>5.08</v>
      </c>
      <c r="H47" s="199">
        <f>Neprofi!Q43</f>
        <v>0.12</v>
      </c>
      <c r="I47" s="200">
        <f>Neprofi!S43</f>
        <v>1.08</v>
      </c>
      <c r="J47" s="198">
        <f>Neprofi!U43</f>
        <v>0</v>
      </c>
      <c r="K47" s="201">
        <f>IF(C47=0,"",Neprofi!V43/C47)</f>
        <v>0.053763440860215055</v>
      </c>
      <c r="L47" s="202">
        <f>IF(C47=0,"",'[1]Neprofi'!AJ45/C47)</f>
        <v>0</v>
      </c>
      <c r="M47" s="213">
        <f>IF(C47=0,"",Neprofi!BB43/C47)</f>
        <v>0</v>
      </c>
      <c r="N47" s="204">
        <f>Neprofi!AD43</f>
        <v>55.83</v>
      </c>
      <c r="O47" s="206">
        <f>'[1]Neprofi'!BF45</f>
        <v>0</v>
      </c>
      <c r="P47" s="208">
        <f>IF(C47=0,"",SUM(Neprofi!AS43+Neprofi!AT43)/C47*1000)</f>
        <v>0</v>
      </c>
      <c r="Q47" s="238">
        <f>Neprofi!Z43</f>
        <v>0</v>
      </c>
      <c r="R47" s="12">
        <f>Neprofi!BL43</f>
        <v>0</v>
      </c>
      <c r="S47" s="215">
        <f>'[1]Neprofi'!DI45</f>
        <v>0</v>
      </c>
    </row>
    <row r="48" spans="1:19" ht="12.75">
      <c r="A48" s="131" t="str">
        <f>CONCATENATE(Neprofi!A44)</f>
        <v>37</v>
      </c>
      <c r="B48" s="239" t="str">
        <f>CONCATENATE(Neprofi!B44)</f>
        <v>Třemešná</v>
      </c>
      <c r="C48" s="227">
        <f>Neprofi!C44</f>
        <v>912</v>
      </c>
      <c r="D48" s="228">
        <f t="shared" si="0"/>
        <v>2</v>
      </c>
      <c r="E48" s="209">
        <f>Neprofi!I44</f>
        <v>41.67</v>
      </c>
      <c r="F48" s="209">
        <f>Neprofi!F44</f>
        <v>0</v>
      </c>
      <c r="G48" s="199">
        <f>Neprofi!P44</f>
        <v>2.82</v>
      </c>
      <c r="H48" s="199">
        <f>Neprofi!Q44</f>
        <v>0.1</v>
      </c>
      <c r="I48" s="200">
        <f>Neprofi!S44</f>
        <v>2.52</v>
      </c>
      <c r="J48" s="198">
        <f>Neprofi!U44</f>
        <v>8.7</v>
      </c>
      <c r="K48" s="201">
        <f>IF(C48=0,"",Neprofi!V44/C48)</f>
        <v>0.10526315789473684</v>
      </c>
      <c r="L48" s="202">
        <f>IF(C48=0,"",'[1]Neprofi'!AJ46/C48)</f>
        <v>0</v>
      </c>
      <c r="M48" s="213">
        <f>IF(C48=0,"",Neprofi!BB44/C48)</f>
        <v>3.789473684210526</v>
      </c>
      <c r="N48" s="204">
        <f>Neprofi!AD44</f>
        <v>21.13</v>
      </c>
      <c r="O48" s="206">
        <f>'[1]Neprofi'!BF46</f>
        <v>0</v>
      </c>
      <c r="P48" s="208">
        <f>IF(C48=0,"",SUM(Neprofi!AS44+Neprofi!AT44)/C48*1000)</f>
        <v>1.0964912280701753</v>
      </c>
      <c r="Q48" s="238">
        <f>Neprofi!Z44</f>
        <v>3.13</v>
      </c>
      <c r="R48" s="12">
        <f>Neprofi!BL44</f>
        <v>0</v>
      </c>
      <c r="S48" s="215">
        <f>'[1]Neprofi'!DI46</f>
        <v>0</v>
      </c>
    </row>
    <row r="49" spans="1:19" ht="12.75">
      <c r="A49" s="131" t="str">
        <f>CONCATENATE(Neprofi!A45)</f>
        <v>38</v>
      </c>
      <c r="B49" s="239" t="str">
        <f>CONCATENATE(Neprofi!B45)</f>
        <v>Václavov</v>
      </c>
      <c r="C49" s="227">
        <f>Neprofi!C45</f>
        <v>500</v>
      </c>
      <c r="D49" s="228">
        <f t="shared" si="0"/>
        <v>1</v>
      </c>
      <c r="E49" s="209">
        <f>Neprofi!I45</f>
        <v>18</v>
      </c>
      <c r="F49" s="209">
        <f>Neprofi!F45</f>
        <v>0</v>
      </c>
      <c r="G49" s="199">
        <f>Neprofi!P45</f>
        <v>3.69</v>
      </c>
      <c r="H49" s="199">
        <f>Neprofi!Q45</f>
        <v>0.11</v>
      </c>
      <c r="I49" s="200">
        <f>Neprofi!S45</f>
        <v>3.2</v>
      </c>
      <c r="J49" s="198">
        <f>Neprofi!U45</f>
        <v>6.25</v>
      </c>
      <c r="K49" s="201">
        <f>IF(C49=0,"",Neprofi!V45/C49)</f>
        <v>0.104</v>
      </c>
      <c r="L49" s="202">
        <f>IF(C49=0,"",'[1]Neprofi'!AJ47/C49)</f>
        <v>0</v>
      </c>
      <c r="M49" s="213">
        <f>IF(C49=0,"",Neprofi!BB45/C49)</f>
        <v>0</v>
      </c>
      <c r="N49" s="204">
        <f>Neprofi!AD45</f>
        <v>12.25</v>
      </c>
      <c r="O49" s="206">
        <f>'[1]Neprofi'!BF47</f>
        <v>0</v>
      </c>
      <c r="P49" s="208">
        <f>IF(C49=0,"",SUM(Neprofi!AS45+Neprofi!AT45)/C49*1000)</f>
        <v>0</v>
      </c>
      <c r="Q49" s="238">
        <f>Neprofi!Z45</f>
        <v>0</v>
      </c>
      <c r="R49" s="12">
        <f>Neprofi!BL45</f>
        <v>0</v>
      </c>
      <c r="S49" s="215">
        <f>'[1]Neprofi'!DI47</f>
        <v>75</v>
      </c>
    </row>
    <row r="50" spans="1:19" ht="12.75">
      <c r="A50" s="131" t="str">
        <f>CONCATENATE(Neprofi!A46)</f>
        <v>39</v>
      </c>
      <c r="B50" s="239" t="str">
        <f>CONCATENATE(Neprofi!B46)</f>
        <v>Velká Štáhle</v>
      </c>
      <c r="C50" s="227">
        <f>Neprofi!C46</f>
        <v>338</v>
      </c>
      <c r="D50" s="228">
        <f t="shared" si="0"/>
        <v>1</v>
      </c>
      <c r="E50" s="209">
        <f>Neprofi!I46</f>
        <v>183.43</v>
      </c>
      <c r="F50" s="209">
        <f>Neprofi!F46</f>
        <v>5.92</v>
      </c>
      <c r="G50" s="199">
        <f>Neprofi!P46</f>
        <v>9.36</v>
      </c>
      <c r="H50" s="199">
        <f>Neprofi!Q46</f>
        <v>0.13</v>
      </c>
      <c r="I50" s="200">
        <f>Neprofi!S46</f>
        <v>9.76</v>
      </c>
      <c r="J50" s="198">
        <f>Neprofi!U46</f>
        <v>30.3</v>
      </c>
      <c r="K50" s="201">
        <f>IF(C50=0,"",Neprofi!V46/C50)</f>
        <v>0.257396449704142</v>
      </c>
      <c r="L50" s="202">
        <f>IF(C50=0,"",'[1]Neprofi'!AJ48/C50)</f>
        <v>0</v>
      </c>
      <c r="M50" s="213">
        <f>IF(C50=0,"",Neprofi!BB46/C50)</f>
        <v>0</v>
      </c>
      <c r="N50" s="204">
        <f>Neprofi!AD46</f>
        <v>12.36</v>
      </c>
      <c r="O50" s="206">
        <f>'[1]Neprofi'!BF48</f>
        <v>0</v>
      </c>
      <c r="P50" s="208">
        <f>IF(C50=0,"",SUM(Neprofi!AS46+Neprofi!AT46)/C50*1000)</f>
        <v>0</v>
      </c>
      <c r="Q50" s="238">
        <f>Neprofi!Z46</f>
        <v>0</v>
      </c>
      <c r="R50" s="12">
        <f>Neprofi!BL46</f>
        <v>0</v>
      </c>
      <c r="S50" s="215">
        <f>'[1]Neprofi'!DI48</f>
        <v>0</v>
      </c>
    </row>
    <row r="51" spans="1:19" ht="12.75">
      <c r="A51" s="131" t="str">
        <f>CONCATENATE(Neprofi!A47)</f>
        <v>40</v>
      </c>
      <c r="B51" s="239" t="str">
        <f>CONCATENATE(Neprofi!B47)</f>
        <v>Vysoká</v>
      </c>
      <c r="C51" s="227">
        <f>Neprofi!C47</f>
        <v>315</v>
      </c>
      <c r="D51" s="228">
        <f t="shared" si="0"/>
        <v>1</v>
      </c>
      <c r="E51" s="209">
        <f>Neprofi!I47</f>
        <v>142.86</v>
      </c>
      <c r="F51" s="209">
        <f>Neprofi!F47</f>
        <v>0</v>
      </c>
      <c r="G51" s="199">
        <f>Neprofi!P47</f>
        <v>8.24</v>
      </c>
      <c r="H51" s="199">
        <f>Neprofi!Q47</f>
        <v>0.06</v>
      </c>
      <c r="I51" s="200">
        <f>Neprofi!S47</f>
        <v>7.3</v>
      </c>
      <c r="J51" s="198">
        <f>Neprofi!U47</f>
        <v>0</v>
      </c>
      <c r="K51" s="201">
        <f>IF(C51=0,"",Neprofi!V47/C51)</f>
        <v>0.07301587301587302</v>
      </c>
      <c r="L51" s="202">
        <f>IF(C51=0,"",'[1]Neprofi'!AJ49/C51)</f>
        <v>0</v>
      </c>
      <c r="M51" s="213">
        <f>IF(C51=0,"",Neprofi!BB47/C51)</f>
        <v>0</v>
      </c>
      <c r="N51" s="204">
        <f>Neprofi!AD47</f>
        <v>6.61</v>
      </c>
      <c r="O51" s="206">
        <f>'[1]Neprofi'!BF49</f>
        <v>0</v>
      </c>
      <c r="P51" s="208">
        <f>IF(C51=0,"",SUM(Neprofi!AS47+Neprofi!AT47)/C51*1000)</f>
        <v>0</v>
      </c>
      <c r="Q51" s="238">
        <f>Neprofi!Z47</f>
        <v>0</v>
      </c>
      <c r="R51" s="12">
        <f>Neprofi!BL47</f>
        <v>0</v>
      </c>
      <c r="S51" s="215">
        <f>'[1]Neprofi'!DI49</f>
        <v>0</v>
      </c>
    </row>
    <row r="52" spans="1:19" ht="12.75">
      <c r="A52" s="131" t="str">
        <f>CONCATENATE(Neprofi!A48)</f>
        <v>41</v>
      </c>
      <c r="B52" s="239" t="str">
        <f>CONCATENATE(Neprofi!B48)</f>
        <v>Zátor</v>
      </c>
      <c r="C52" s="227">
        <f>Neprofi!C48</f>
        <v>1207</v>
      </c>
      <c r="D52" s="228">
        <f t="shared" si="0"/>
        <v>3</v>
      </c>
      <c r="E52" s="209">
        <f>Neprofi!I48</f>
        <v>93.62</v>
      </c>
      <c r="F52" s="209">
        <f>Neprofi!F48</f>
        <v>0</v>
      </c>
      <c r="G52" s="199">
        <f>Neprofi!P48</f>
        <v>3.75</v>
      </c>
      <c r="H52" s="199">
        <f>Neprofi!Q48</f>
        <v>0.11</v>
      </c>
      <c r="I52" s="200">
        <f>Neprofi!S48</f>
        <v>4.89</v>
      </c>
      <c r="J52" s="198">
        <f>Neprofi!U48</f>
        <v>3.39</v>
      </c>
      <c r="K52" s="201">
        <f>IF(C52=0,"",Neprofi!V48/C52)</f>
        <v>0.10770505385252693</v>
      </c>
      <c r="L52" s="202">
        <f>IF(C52=0,"",'[1]Neprofi'!AJ50/C52)</f>
        <v>0</v>
      </c>
      <c r="M52" s="213">
        <f>IF(C52=0,"",Neprofi!BB48/C52)</f>
        <v>0</v>
      </c>
      <c r="N52" s="204">
        <f>Neprofi!AD48</f>
        <v>8.24</v>
      </c>
      <c r="O52" s="206">
        <f>'[1]Neprofi'!BF50</f>
        <v>12</v>
      </c>
      <c r="P52" s="208">
        <f>IF(C52=0,"",SUM(Neprofi!AS48+Neprofi!AT48)/C52*1000)</f>
        <v>0</v>
      </c>
      <c r="Q52" s="238">
        <f>Neprofi!Z48</f>
        <v>0</v>
      </c>
      <c r="R52" s="12">
        <f>Neprofi!BL48</f>
        <v>0</v>
      </c>
      <c r="S52" s="215">
        <f>'[1]Neprofi'!DI50</f>
        <v>0</v>
      </c>
    </row>
    <row r="53" spans="1:19" ht="12.75">
      <c r="A53" s="131" t="str">
        <f>CONCATENATE(Neprofi!A49)</f>
        <v>42</v>
      </c>
      <c r="B53" s="239">
        <f>CONCATENATE(Neprofi!B49)</f>
      </c>
      <c r="C53" s="227">
        <f>Neprofi!C49</f>
        <v>0</v>
      </c>
      <c r="D53" s="228">
        <f t="shared" si="0"/>
        <v>0</v>
      </c>
      <c r="E53" s="209">
        <f>Neprofi!I49</f>
      </c>
      <c r="F53" s="209">
        <f>Neprofi!F49</f>
      </c>
      <c r="G53" s="199">
        <f>Neprofi!P49</f>
      </c>
      <c r="H53" s="199">
        <f>Neprofi!Q49</f>
      </c>
      <c r="I53" s="200">
        <f>Neprofi!S49</f>
      </c>
      <c r="J53" s="198">
        <f>Neprofi!U49</f>
      </c>
      <c r="K53" s="201">
        <f>IF(C53=0,"",Neprofi!V49/C53)</f>
      </c>
      <c r="L53" s="202">
        <f>IF(C53=0,"",'[1]Neprofi'!AJ51/C53)</f>
      </c>
      <c r="M53" s="213">
        <f>IF(C53=0,"",Neprofi!BB49/C53)</f>
      </c>
      <c r="N53" s="204">
        <f>Neprofi!AD49</f>
      </c>
      <c r="O53" s="206">
        <f>'[1]Neprofi'!BF51</f>
        <v>0</v>
      </c>
      <c r="P53" s="208">
        <f>IF(C53=0,"",SUM(Neprofi!AS49+Neprofi!AT49)/C53*1000)</f>
      </c>
      <c r="Q53" s="238">
        <f>Neprofi!Z49</f>
      </c>
      <c r="R53" s="12">
        <f>Neprofi!BL49</f>
        <v>0</v>
      </c>
      <c r="S53" s="215">
        <f>'[1]Neprofi'!DI51</f>
        <v>0</v>
      </c>
    </row>
    <row r="54" spans="1:19" ht="12.75">
      <c r="A54" s="131" t="str">
        <f>CONCATENATE(Neprofi!A50)</f>
        <v>43</v>
      </c>
      <c r="B54" s="239">
        <f>CONCATENATE(Neprofi!B50)</f>
      </c>
      <c r="C54" s="227">
        <f>Neprofi!C50</f>
        <v>0</v>
      </c>
      <c r="D54" s="228">
        <f t="shared" si="0"/>
        <v>0</v>
      </c>
      <c r="E54" s="209">
        <f>Neprofi!I50</f>
      </c>
      <c r="F54" s="209">
        <f>Neprofi!F50</f>
      </c>
      <c r="G54" s="199">
        <f>Neprofi!P50</f>
      </c>
      <c r="H54" s="199">
        <f>Neprofi!Q50</f>
      </c>
      <c r="I54" s="200">
        <f>Neprofi!S50</f>
      </c>
      <c r="J54" s="198">
        <f>Neprofi!U50</f>
      </c>
      <c r="K54" s="201">
        <f>IF(C54=0,"",Neprofi!V50/C54)</f>
      </c>
      <c r="L54" s="202">
        <f>IF(C54=0,"",'[1]Neprofi'!AJ52/C54)</f>
      </c>
      <c r="M54" s="213">
        <f>IF(C54=0,"",Neprofi!BB50/C54)</f>
      </c>
      <c r="N54" s="204">
        <f>Neprofi!AD50</f>
      </c>
      <c r="O54" s="206">
        <f>'[1]Neprofi'!BF52</f>
        <v>0</v>
      </c>
      <c r="P54" s="208">
        <f>IF(C54=0,"",SUM(Neprofi!AS50+Neprofi!AT50)/C54*1000)</f>
      </c>
      <c r="Q54" s="238">
        <f>Neprofi!Z50</f>
      </c>
      <c r="R54" s="12">
        <f>Neprofi!BL50</f>
        <v>0</v>
      </c>
      <c r="S54" s="215">
        <f>'[1]Neprofi'!DI52</f>
        <v>0</v>
      </c>
    </row>
    <row r="55" spans="1:19" ht="12.75">
      <c r="A55" s="131" t="str">
        <f>CONCATENATE(Neprofi!A51)</f>
        <v>44</v>
      </c>
      <c r="B55" s="239">
        <f>CONCATENATE(Neprofi!B51)</f>
      </c>
      <c r="C55" s="227">
        <f>Neprofi!C51</f>
        <v>0</v>
      </c>
      <c r="D55" s="228">
        <f t="shared" si="0"/>
        <v>0</v>
      </c>
      <c r="E55" s="209">
        <f>Neprofi!I51</f>
      </c>
      <c r="F55" s="209">
        <f>Neprofi!F51</f>
      </c>
      <c r="G55" s="199">
        <f>Neprofi!P51</f>
      </c>
      <c r="H55" s="199">
        <f>Neprofi!Q51</f>
      </c>
      <c r="I55" s="200">
        <f>Neprofi!S51</f>
      </c>
      <c r="J55" s="198">
        <f>Neprofi!U51</f>
      </c>
      <c r="K55" s="201">
        <f>IF(C55=0,"",Neprofi!V51/C55)</f>
      </c>
      <c r="L55" s="202">
        <f>IF(C55=0,"",'[1]Neprofi'!AJ53/C55)</f>
      </c>
      <c r="M55" s="213">
        <f>IF(C55=0,"",Neprofi!BB51/C55)</f>
      </c>
      <c r="N55" s="204">
        <f>Neprofi!AD51</f>
      </c>
      <c r="O55" s="206">
        <f>'[1]Neprofi'!BF53</f>
        <v>0</v>
      </c>
      <c r="P55" s="208">
        <f>IF(C55=0,"",SUM(Neprofi!AS51+Neprofi!AT51)/C55*1000)</f>
      </c>
      <c r="Q55" s="238">
        <f>Neprofi!Z51</f>
      </c>
      <c r="R55" s="12">
        <f>Neprofi!BL51</f>
        <v>0</v>
      </c>
      <c r="S55" s="215">
        <f>'[1]Neprofi'!DI53</f>
        <v>0</v>
      </c>
    </row>
    <row r="56" spans="1:19" ht="12.75">
      <c r="A56" s="131" t="str">
        <f>CONCATENATE(Neprofi!A52)</f>
        <v>45</v>
      </c>
      <c r="B56" s="239">
        <f>CONCATENATE(Neprofi!B52)</f>
      </c>
      <c r="C56" s="227">
        <f>Neprofi!C52</f>
        <v>0</v>
      </c>
      <c r="D56" s="228">
        <f t="shared" si="0"/>
        <v>0</v>
      </c>
      <c r="E56" s="209">
        <f>Neprofi!I52</f>
      </c>
      <c r="F56" s="209">
        <f>Neprofi!F52</f>
      </c>
      <c r="G56" s="199">
        <f>Neprofi!P52</f>
      </c>
      <c r="H56" s="199">
        <f>Neprofi!Q52</f>
      </c>
      <c r="I56" s="200">
        <f>Neprofi!S52</f>
      </c>
      <c r="J56" s="198">
        <f>Neprofi!U52</f>
      </c>
      <c r="K56" s="201">
        <f>IF(C56=0,"",Neprofi!V52/C56)</f>
      </c>
      <c r="L56" s="202">
        <f>IF(C56=0,"",'[1]Neprofi'!AJ54/C56)</f>
      </c>
      <c r="M56" s="213">
        <f>IF(C56=0,"",Neprofi!BB52/C56)</f>
      </c>
      <c r="N56" s="204">
        <f>Neprofi!AD52</f>
      </c>
      <c r="O56" s="206">
        <f>'[1]Neprofi'!BF54</f>
        <v>0</v>
      </c>
      <c r="P56" s="208">
        <f>IF(C56=0,"",SUM(Neprofi!AS52+Neprofi!AT52)/C56*1000)</f>
      </c>
      <c r="Q56" s="238">
        <f>Neprofi!Z52</f>
      </c>
      <c r="R56" s="12">
        <f>Neprofi!BL52</f>
        <v>0</v>
      </c>
      <c r="S56" s="215">
        <f>'[1]Neprofi'!DI54</f>
        <v>0</v>
      </c>
    </row>
    <row r="57" spans="1:19" ht="12.75">
      <c r="A57" s="131" t="str">
        <f>CONCATENATE(Neprofi!A53)</f>
        <v>46</v>
      </c>
      <c r="B57" s="239">
        <f>CONCATENATE(Neprofi!B53)</f>
      </c>
      <c r="C57" s="227">
        <f>Neprofi!C53</f>
        <v>0</v>
      </c>
      <c r="D57" s="228">
        <f t="shared" si="0"/>
        <v>0</v>
      </c>
      <c r="E57" s="209">
        <f>Neprofi!I53</f>
      </c>
      <c r="F57" s="209">
        <f>Neprofi!F53</f>
      </c>
      <c r="G57" s="199">
        <f>Neprofi!P53</f>
      </c>
      <c r="H57" s="199">
        <f>Neprofi!Q53</f>
      </c>
      <c r="I57" s="200">
        <f>Neprofi!S53</f>
      </c>
      <c r="J57" s="198">
        <f>Neprofi!U53</f>
      </c>
      <c r="K57" s="201">
        <f>IF(C57=0,"",Neprofi!V53/C57)</f>
      </c>
      <c r="L57" s="202">
        <f>IF(C57=0,"",'[1]Neprofi'!AJ55/C57)</f>
      </c>
      <c r="M57" s="213">
        <f>IF(C57=0,"",Neprofi!BB53/C57)</f>
      </c>
      <c r="N57" s="204">
        <f>Neprofi!AD53</f>
      </c>
      <c r="O57" s="206">
        <f>'[1]Neprofi'!BF55</f>
        <v>0</v>
      </c>
      <c r="P57" s="208">
        <f>IF(C57=0,"",SUM(Neprofi!AS53+Neprofi!AT53)/C57*1000)</f>
      </c>
      <c r="Q57" s="238">
        <f>Neprofi!Z53</f>
      </c>
      <c r="R57" s="12">
        <f>Neprofi!BL53</f>
        <v>0</v>
      </c>
      <c r="S57" s="215">
        <f>'[1]Neprofi'!DI55</f>
        <v>0</v>
      </c>
    </row>
    <row r="58" spans="1:19" ht="12.75">
      <c r="A58" s="131" t="str">
        <f>CONCATENATE(Neprofi!A54)</f>
        <v>47</v>
      </c>
      <c r="B58" s="239">
        <f>CONCATENATE(Neprofi!B54)</f>
      </c>
      <c r="C58" s="227">
        <f>Neprofi!C54</f>
        <v>0</v>
      </c>
      <c r="D58" s="228">
        <f t="shared" si="0"/>
        <v>0</v>
      </c>
      <c r="E58" s="209">
        <f>Neprofi!I54</f>
      </c>
      <c r="F58" s="209">
        <f>Neprofi!F54</f>
      </c>
      <c r="G58" s="199">
        <f>Neprofi!P54</f>
      </c>
      <c r="H58" s="199">
        <f>Neprofi!Q54</f>
      </c>
      <c r="I58" s="200">
        <f>Neprofi!S54</f>
      </c>
      <c r="J58" s="198">
        <f>Neprofi!U54</f>
      </c>
      <c r="K58" s="201">
        <f>IF(C58=0,"",Neprofi!V54/C58)</f>
      </c>
      <c r="L58" s="202">
        <f>IF(C58=0,"",'[1]Neprofi'!AJ56/C58)</f>
      </c>
      <c r="M58" s="213">
        <f>IF(C58=0,"",Neprofi!BB54/C58)</f>
      </c>
      <c r="N58" s="204">
        <f>Neprofi!AD54</f>
      </c>
      <c r="O58" s="206">
        <f>'[1]Neprofi'!BF56</f>
        <v>0</v>
      </c>
      <c r="P58" s="208">
        <f>IF(C58=0,"",SUM(Neprofi!AS54+Neprofi!AT54)/C58*1000)</f>
      </c>
      <c r="Q58" s="238">
        <f>Neprofi!Z54</f>
      </c>
      <c r="R58" s="12">
        <f>Neprofi!BL54</f>
        <v>0</v>
      </c>
      <c r="S58" s="215">
        <f>'[1]Neprofi'!DI56</f>
        <v>0</v>
      </c>
    </row>
    <row r="59" spans="1:19" ht="12.75">
      <c r="A59" s="131" t="str">
        <f>CONCATENATE(Neprofi!A55)</f>
        <v>48</v>
      </c>
      <c r="B59" s="239">
        <f>CONCATENATE(Neprofi!B55)</f>
      </c>
      <c r="C59" s="227">
        <f>Neprofi!C55</f>
        <v>0</v>
      </c>
      <c r="D59" s="228">
        <f t="shared" si="0"/>
        <v>0</v>
      </c>
      <c r="E59" s="209">
        <f>Neprofi!I55</f>
      </c>
      <c r="F59" s="209">
        <f>Neprofi!F55</f>
      </c>
      <c r="G59" s="199">
        <f>Neprofi!P55</f>
      </c>
      <c r="H59" s="199">
        <f>Neprofi!Q55</f>
      </c>
      <c r="I59" s="200">
        <f>Neprofi!S55</f>
      </c>
      <c r="J59" s="198">
        <f>Neprofi!U55</f>
      </c>
      <c r="K59" s="201">
        <f>IF(C59=0,"",Neprofi!V55/C59)</f>
      </c>
      <c r="L59" s="202">
        <f>IF(C59=0,"",'[1]Neprofi'!AJ57/C59)</f>
      </c>
      <c r="M59" s="213">
        <f>IF(C59=0,"",Neprofi!BB55/C59)</f>
      </c>
      <c r="N59" s="204">
        <f>Neprofi!AD55</f>
      </c>
      <c r="O59" s="206">
        <f>'[1]Neprofi'!BF57</f>
        <v>0</v>
      </c>
      <c r="P59" s="208">
        <f>IF(C59=0,"",SUM(Neprofi!AS55+Neprofi!AT55)/C59*1000)</f>
      </c>
      <c r="Q59" s="238">
        <f>Neprofi!Z55</f>
      </c>
      <c r="R59" s="12">
        <f>Neprofi!BL55</f>
        <v>0</v>
      </c>
      <c r="S59" s="215">
        <f>'[1]Neprofi'!DI57</f>
        <v>0</v>
      </c>
    </row>
    <row r="60" spans="1:19" ht="12.75">
      <c r="A60" s="131" t="str">
        <f>CONCATENATE(Neprofi!A56)</f>
        <v>49</v>
      </c>
      <c r="B60" s="239">
        <f>CONCATENATE(Neprofi!B56)</f>
      </c>
      <c r="C60" s="227">
        <f>Neprofi!C56</f>
        <v>0</v>
      </c>
      <c r="D60" s="228">
        <f t="shared" si="0"/>
        <v>0</v>
      </c>
      <c r="E60" s="209">
        <f>Neprofi!I56</f>
      </c>
      <c r="F60" s="209">
        <f>Neprofi!F56</f>
      </c>
      <c r="G60" s="199">
        <f>Neprofi!P56</f>
      </c>
      <c r="H60" s="199">
        <f>Neprofi!Q56</f>
      </c>
      <c r="I60" s="200">
        <f>Neprofi!S56</f>
      </c>
      <c r="J60" s="198">
        <f>Neprofi!U56</f>
      </c>
      <c r="K60" s="201">
        <f>IF(C60=0,"",Neprofi!V56/C60)</f>
      </c>
      <c r="L60" s="202">
        <f>IF(C60=0,"",'[1]Neprofi'!AJ58/C60)</f>
      </c>
      <c r="M60" s="213">
        <f>IF(C60=0,"",Neprofi!BB56/C60)</f>
      </c>
      <c r="N60" s="204">
        <f>Neprofi!AD56</f>
      </c>
      <c r="O60" s="206">
        <f>'[1]Neprofi'!BF58</f>
        <v>0</v>
      </c>
      <c r="P60" s="208">
        <f>IF(C60=0,"",SUM(Neprofi!AS56+Neprofi!AT56)/C60*1000)</f>
      </c>
      <c r="Q60" s="238">
        <f>Neprofi!Z56</f>
      </c>
      <c r="R60" s="12">
        <f>Neprofi!BL56</f>
        <v>0</v>
      </c>
      <c r="S60" s="215">
        <f>'[1]Neprofi'!DI58</f>
        <v>0</v>
      </c>
    </row>
    <row r="61" spans="1:19" ht="12.75">
      <c r="A61" s="131" t="str">
        <f>CONCATENATE(Neprofi!A57)</f>
        <v>50</v>
      </c>
      <c r="B61" s="239">
        <f>CONCATENATE(Neprofi!B57)</f>
      </c>
      <c r="C61" s="227">
        <f>Neprofi!C57</f>
        <v>0</v>
      </c>
      <c r="D61" s="228">
        <f t="shared" si="0"/>
        <v>0</v>
      </c>
      <c r="E61" s="209">
        <f>Neprofi!I57</f>
      </c>
      <c r="F61" s="209">
        <f>Neprofi!F57</f>
      </c>
      <c r="G61" s="199">
        <f>Neprofi!P57</f>
      </c>
      <c r="H61" s="199">
        <f>Neprofi!Q57</f>
      </c>
      <c r="I61" s="200">
        <f>Neprofi!S57</f>
      </c>
      <c r="J61" s="198">
        <f>Neprofi!U57</f>
      </c>
      <c r="K61" s="201">
        <f>IF(C61=0,"",Neprofi!V57/C61)</f>
      </c>
      <c r="L61" s="202">
        <f>IF(C61=0,"",'[1]Neprofi'!AJ59/C61)</f>
      </c>
      <c r="M61" s="213">
        <f>IF(C61=0,"",Neprofi!BB57/C61)</f>
      </c>
      <c r="N61" s="204">
        <f>Neprofi!AD57</f>
      </c>
      <c r="O61" s="206">
        <f>'[1]Neprofi'!BF59</f>
        <v>0</v>
      </c>
      <c r="P61" s="208">
        <f>IF(C61=0,"",SUM(Neprofi!AS57+Neprofi!AT57)/C61*1000)</f>
      </c>
      <c r="Q61" s="238">
        <f>Neprofi!Z57</f>
      </c>
      <c r="R61" s="12">
        <f>Neprofi!BL57</f>
        <v>0</v>
      </c>
      <c r="S61" s="215">
        <f>'[1]Neprofi'!DI59</f>
        <v>0</v>
      </c>
    </row>
    <row r="62" spans="1:19" ht="12.75">
      <c r="A62" s="131" t="str">
        <f>CONCATENATE(Neprofi!A58)</f>
        <v>51</v>
      </c>
      <c r="B62" s="239">
        <f>CONCATENATE(Neprofi!B58)</f>
      </c>
      <c r="C62" s="227">
        <f>Neprofi!C58</f>
        <v>0</v>
      </c>
      <c r="D62" s="228">
        <f t="shared" si="0"/>
        <v>0</v>
      </c>
      <c r="E62" s="209">
        <f>Neprofi!I58</f>
      </c>
      <c r="F62" s="209">
        <f>Neprofi!F58</f>
      </c>
      <c r="G62" s="199">
        <f>Neprofi!P58</f>
      </c>
      <c r="H62" s="199">
        <f>Neprofi!Q58</f>
      </c>
      <c r="I62" s="200">
        <f>Neprofi!S58</f>
      </c>
      <c r="J62" s="198">
        <f>Neprofi!U58</f>
      </c>
      <c r="K62" s="201">
        <f>IF(C62=0,"",Neprofi!V58/C62)</f>
      </c>
      <c r="L62" s="202">
        <f>IF(C62=0,"",'[1]Neprofi'!AJ60/C62)</f>
      </c>
      <c r="M62" s="213">
        <f>IF(C62=0,"",Neprofi!BB58/C62)</f>
      </c>
      <c r="N62" s="204">
        <f>Neprofi!AD58</f>
      </c>
      <c r="O62" s="206">
        <f>'[1]Neprofi'!BF60</f>
        <v>0</v>
      </c>
      <c r="P62" s="208">
        <f>IF(C62=0,"",SUM(Neprofi!AS58+Neprofi!AT58)/C62*1000)</f>
      </c>
      <c r="Q62" s="238">
        <f>Neprofi!Z58</f>
      </c>
      <c r="R62" s="12">
        <f>Neprofi!BL58</f>
        <v>0</v>
      </c>
      <c r="S62" s="215">
        <f>'[1]Neprofi'!DI60</f>
        <v>0</v>
      </c>
    </row>
    <row r="63" spans="1:19" ht="12.75">
      <c r="A63" s="131" t="str">
        <f>CONCATENATE(Neprofi!A59)</f>
        <v>52</v>
      </c>
      <c r="B63" s="239">
        <f>CONCATENATE(Neprofi!B59)</f>
      </c>
      <c r="C63" s="227">
        <f>Neprofi!C59</f>
        <v>0</v>
      </c>
      <c r="D63" s="228">
        <f t="shared" si="0"/>
        <v>0</v>
      </c>
      <c r="E63" s="209">
        <f>Neprofi!I59</f>
      </c>
      <c r="F63" s="209">
        <f>Neprofi!F59</f>
      </c>
      <c r="G63" s="199">
        <f>Neprofi!P59</f>
      </c>
      <c r="H63" s="199">
        <f>Neprofi!Q59</f>
      </c>
      <c r="I63" s="200">
        <f>Neprofi!S59</f>
      </c>
      <c r="J63" s="198">
        <f>Neprofi!U59</f>
      </c>
      <c r="K63" s="201">
        <f>IF(C63=0,"",Neprofi!V59/C63)</f>
      </c>
      <c r="L63" s="202">
        <f>IF(C63=0,"",'[1]Neprofi'!AJ61/C63)</f>
      </c>
      <c r="M63" s="213">
        <f>IF(C63=0,"",Neprofi!BB59/C63)</f>
      </c>
      <c r="N63" s="204">
        <f>Neprofi!AD59</f>
      </c>
      <c r="O63" s="206">
        <f>'[1]Neprofi'!BF61</f>
        <v>0</v>
      </c>
      <c r="P63" s="208">
        <f>IF(C63=0,"",SUM(Neprofi!AS59+Neprofi!AT59)/C63*1000)</f>
      </c>
      <c r="Q63" s="238">
        <f>Neprofi!Z59</f>
      </c>
      <c r="R63" s="12">
        <f>Neprofi!BL59</f>
        <v>0</v>
      </c>
      <c r="S63" s="215">
        <f>'[1]Neprofi'!DI61</f>
        <v>0</v>
      </c>
    </row>
    <row r="64" spans="1:19" ht="12.75">
      <c r="A64" s="131" t="str">
        <f>CONCATENATE(Neprofi!A60)</f>
        <v>53</v>
      </c>
      <c r="B64" s="239">
        <f>CONCATENATE(Neprofi!B60)</f>
      </c>
      <c r="C64" s="227">
        <f>Neprofi!C60</f>
        <v>0</v>
      </c>
      <c r="D64" s="228">
        <f t="shared" si="0"/>
        <v>0</v>
      </c>
      <c r="E64" s="209">
        <f>Neprofi!I60</f>
      </c>
      <c r="F64" s="209">
        <f>Neprofi!F60</f>
      </c>
      <c r="G64" s="199">
        <f>Neprofi!P60</f>
      </c>
      <c r="H64" s="199">
        <f>Neprofi!Q60</f>
      </c>
      <c r="I64" s="200">
        <f>Neprofi!S60</f>
      </c>
      <c r="J64" s="198">
        <f>Neprofi!U60</f>
      </c>
      <c r="K64" s="201">
        <f>IF(C64=0,"",Neprofi!V60/C64)</f>
      </c>
      <c r="L64" s="202">
        <f>IF(C64=0,"",'[1]Neprofi'!AJ62/C64)</f>
      </c>
      <c r="M64" s="213">
        <f>IF(C64=0,"",Neprofi!BB60/C64)</f>
      </c>
      <c r="N64" s="204">
        <f>Neprofi!AD60</f>
      </c>
      <c r="O64" s="206">
        <f>'[1]Neprofi'!BF62</f>
        <v>0</v>
      </c>
      <c r="P64" s="208">
        <f>IF(C64=0,"",SUM(Neprofi!AS60+Neprofi!AT60)/C64*1000)</f>
      </c>
      <c r="Q64" s="238">
        <f>Neprofi!Z60</f>
      </c>
      <c r="R64" s="12">
        <f>Neprofi!BL60</f>
        <v>0</v>
      </c>
      <c r="S64" s="215">
        <f>'[1]Neprofi'!DI62</f>
        <v>0</v>
      </c>
    </row>
    <row r="65" spans="1:19" ht="12.75">
      <c r="A65" s="131" t="str">
        <f>CONCATENATE(Neprofi!A61)</f>
        <v>54</v>
      </c>
      <c r="B65" s="239">
        <f>CONCATENATE(Neprofi!B61)</f>
      </c>
      <c r="C65" s="227">
        <f>Neprofi!C61</f>
        <v>0</v>
      </c>
      <c r="D65" s="228">
        <f t="shared" si="0"/>
        <v>0</v>
      </c>
      <c r="E65" s="209">
        <f>Neprofi!I61</f>
      </c>
      <c r="F65" s="209">
        <f>Neprofi!F61</f>
      </c>
      <c r="G65" s="199">
        <f>Neprofi!P61</f>
      </c>
      <c r="H65" s="199">
        <f>Neprofi!Q61</f>
      </c>
      <c r="I65" s="200">
        <f>Neprofi!S61</f>
      </c>
      <c r="J65" s="198">
        <f>Neprofi!U61</f>
      </c>
      <c r="K65" s="201">
        <f>IF(C65=0,"",Neprofi!V61/C65)</f>
      </c>
      <c r="L65" s="202">
        <f>IF(C65=0,"",'[1]Neprofi'!AJ63/C65)</f>
      </c>
      <c r="M65" s="213">
        <f>IF(C65=0,"",Neprofi!BB61/C65)</f>
      </c>
      <c r="N65" s="204">
        <f>Neprofi!AD61</f>
      </c>
      <c r="O65" s="206">
        <f>'[1]Neprofi'!BF63</f>
        <v>0</v>
      </c>
      <c r="P65" s="208">
        <f>IF(C65=0,"",SUM(Neprofi!AS61+Neprofi!AT61)/C65*1000)</f>
      </c>
      <c r="Q65" s="238">
        <f>Neprofi!Z61</f>
      </c>
      <c r="R65" s="12">
        <f>Neprofi!BL61</f>
        <v>0</v>
      </c>
      <c r="S65" s="215">
        <f>'[1]Neprofi'!DI63</f>
        <v>0</v>
      </c>
    </row>
    <row r="66" spans="1:19" ht="12.75">
      <c r="A66" s="131" t="str">
        <f>CONCATENATE(Neprofi!A62)</f>
        <v>55</v>
      </c>
      <c r="B66" s="239">
        <f>CONCATENATE(Neprofi!B62)</f>
      </c>
      <c r="C66" s="227">
        <f>Neprofi!C62</f>
        <v>0</v>
      </c>
      <c r="D66" s="228">
        <f t="shared" si="0"/>
        <v>0</v>
      </c>
      <c r="E66" s="209">
        <f>Neprofi!I62</f>
      </c>
      <c r="F66" s="209">
        <f>Neprofi!F62</f>
      </c>
      <c r="G66" s="199">
        <f>Neprofi!P62</f>
      </c>
      <c r="H66" s="199">
        <f>Neprofi!Q62</f>
      </c>
      <c r="I66" s="200">
        <f>Neprofi!S62</f>
      </c>
      <c r="J66" s="198">
        <f>Neprofi!U62</f>
      </c>
      <c r="K66" s="201">
        <f>IF(C66=0,"",Neprofi!V62/C66)</f>
      </c>
      <c r="L66" s="202">
        <f>IF(C66=0,"",'[1]Neprofi'!AJ64/C66)</f>
      </c>
      <c r="M66" s="213">
        <f>IF(C66=0,"",Neprofi!BB62/C66)</f>
      </c>
      <c r="N66" s="204">
        <f>Neprofi!AD62</f>
      </c>
      <c r="O66" s="206">
        <f>'[1]Neprofi'!BF64</f>
        <v>0</v>
      </c>
      <c r="P66" s="208">
        <f>IF(C66=0,"",SUM(Neprofi!AS62+Neprofi!AT62)/C66*1000)</f>
      </c>
      <c r="Q66" s="238">
        <f>Neprofi!Z62</f>
      </c>
      <c r="R66" s="12">
        <f>Neprofi!BL62</f>
        <v>0</v>
      </c>
      <c r="S66" s="215">
        <f>'[1]Neprofi'!DI64</f>
        <v>0</v>
      </c>
    </row>
    <row r="67" spans="1:19" ht="12.75">
      <c r="A67" s="131" t="str">
        <f>CONCATENATE(Neprofi!A63)</f>
        <v>56</v>
      </c>
      <c r="B67" s="239">
        <f>CONCATENATE(Neprofi!B63)</f>
      </c>
      <c r="C67" s="227">
        <f>Neprofi!C63</f>
        <v>0</v>
      </c>
      <c r="D67" s="228">
        <f t="shared" si="0"/>
        <v>0</v>
      </c>
      <c r="E67" s="209">
        <f>Neprofi!I63</f>
      </c>
      <c r="F67" s="209">
        <f>Neprofi!F63</f>
      </c>
      <c r="G67" s="199">
        <f>Neprofi!P63</f>
      </c>
      <c r="H67" s="199">
        <f>Neprofi!Q63</f>
      </c>
      <c r="I67" s="200">
        <f>Neprofi!S63</f>
      </c>
      <c r="J67" s="198">
        <f>Neprofi!U63</f>
      </c>
      <c r="K67" s="201">
        <f>IF(C67=0,"",Neprofi!V63/C67)</f>
      </c>
      <c r="L67" s="202">
        <f>IF(C67=0,"",'[1]Neprofi'!AJ65/C67)</f>
      </c>
      <c r="M67" s="213">
        <f>IF(C67=0,"",Neprofi!BB63/C67)</f>
      </c>
      <c r="N67" s="204">
        <f>Neprofi!AD63</f>
      </c>
      <c r="O67" s="206">
        <f>'[1]Neprofi'!BF65</f>
        <v>0</v>
      </c>
      <c r="P67" s="208">
        <f>IF(C67=0,"",SUM(Neprofi!AS63+Neprofi!AT63)/C67*1000)</f>
      </c>
      <c r="Q67" s="238">
        <f>Neprofi!Z63</f>
      </c>
      <c r="R67" s="12">
        <f>Neprofi!BL63</f>
        <v>0</v>
      </c>
      <c r="S67" s="215">
        <f>'[1]Neprofi'!DI65</f>
        <v>0</v>
      </c>
    </row>
    <row r="68" spans="1:19" ht="12.75">
      <c r="A68" s="131" t="str">
        <f>CONCATENATE(Neprofi!A64)</f>
        <v>57</v>
      </c>
      <c r="B68" s="239">
        <f>CONCATENATE(Neprofi!B64)</f>
      </c>
      <c r="C68" s="227">
        <f>Neprofi!C64</f>
        <v>0</v>
      </c>
      <c r="D68" s="228">
        <f t="shared" si="0"/>
        <v>0</v>
      </c>
      <c r="E68" s="209">
        <f>Neprofi!I64</f>
      </c>
      <c r="F68" s="209">
        <f>Neprofi!F64</f>
      </c>
      <c r="G68" s="199">
        <f>Neprofi!P64</f>
      </c>
      <c r="H68" s="199">
        <f>Neprofi!Q64</f>
      </c>
      <c r="I68" s="200">
        <f>Neprofi!S64</f>
      </c>
      <c r="J68" s="198">
        <f>Neprofi!U64</f>
      </c>
      <c r="K68" s="201">
        <f>IF(C68=0,"",Neprofi!V64/C68)</f>
      </c>
      <c r="L68" s="202">
        <f>IF(C68=0,"",'[1]Neprofi'!AJ66/C68)</f>
      </c>
      <c r="M68" s="213">
        <f>IF(C68=0,"",Neprofi!BB64/C68)</f>
      </c>
      <c r="N68" s="204">
        <f>Neprofi!AD64</f>
      </c>
      <c r="O68" s="206">
        <f>'[1]Neprofi'!BF66</f>
        <v>0</v>
      </c>
      <c r="P68" s="208">
        <f>IF(C68=0,"",SUM(Neprofi!AS64+Neprofi!AT64)/C68*1000)</f>
      </c>
      <c r="Q68" s="238">
        <f>Neprofi!Z64</f>
      </c>
      <c r="R68" s="12">
        <f>Neprofi!BL64</f>
        <v>0</v>
      </c>
      <c r="S68" s="215">
        <f>'[1]Neprofi'!DI66</f>
        <v>0</v>
      </c>
    </row>
    <row r="69" spans="1:19" ht="12.75">
      <c r="A69" s="131" t="str">
        <f>CONCATENATE(Neprofi!A65)</f>
        <v>58</v>
      </c>
      <c r="B69" s="239">
        <f>CONCATENATE(Neprofi!B65)</f>
      </c>
      <c r="C69" s="227">
        <f>Neprofi!C65</f>
        <v>0</v>
      </c>
      <c r="D69" s="228">
        <f t="shared" si="0"/>
        <v>0</v>
      </c>
      <c r="E69" s="209">
        <f>Neprofi!I65</f>
      </c>
      <c r="F69" s="209">
        <f>Neprofi!F65</f>
      </c>
      <c r="G69" s="199">
        <f>Neprofi!P65</f>
      </c>
      <c r="H69" s="199">
        <f>Neprofi!Q65</f>
      </c>
      <c r="I69" s="200">
        <f>Neprofi!S65</f>
      </c>
      <c r="J69" s="198">
        <f>Neprofi!U65</f>
      </c>
      <c r="K69" s="201">
        <f>IF(C69=0,"",Neprofi!V65/C69)</f>
      </c>
      <c r="L69" s="202">
        <f>IF(C69=0,"",'[1]Neprofi'!AJ67/C69)</f>
      </c>
      <c r="M69" s="213">
        <f>IF(C69=0,"",Neprofi!BB65/C69)</f>
      </c>
      <c r="N69" s="204">
        <f>Neprofi!AD65</f>
      </c>
      <c r="O69" s="206">
        <f>'[1]Neprofi'!BF67</f>
        <v>0</v>
      </c>
      <c r="P69" s="208">
        <f>IF(C69=0,"",SUM(Neprofi!AS65+Neprofi!AT65)/C69*1000)</f>
      </c>
      <c r="Q69" s="238">
        <f>Neprofi!Z65</f>
      </c>
      <c r="R69" s="12">
        <f>Neprofi!BL65</f>
        <v>0</v>
      </c>
      <c r="S69" s="215">
        <f>'[1]Neprofi'!DI67</f>
        <v>0</v>
      </c>
    </row>
    <row r="70" spans="1:19" ht="12.75">
      <c r="A70" s="131" t="str">
        <f>CONCATENATE(Neprofi!A66)</f>
        <v>59</v>
      </c>
      <c r="B70" s="239">
        <f>CONCATENATE(Neprofi!B66)</f>
      </c>
      <c r="C70" s="227">
        <f>Neprofi!C66</f>
        <v>0</v>
      </c>
      <c r="D70" s="228">
        <f t="shared" si="0"/>
        <v>0</v>
      </c>
      <c r="E70" s="209">
        <f>Neprofi!I66</f>
      </c>
      <c r="F70" s="209">
        <f>Neprofi!F66</f>
      </c>
      <c r="G70" s="199">
        <f>Neprofi!P66</f>
      </c>
      <c r="H70" s="199">
        <f>Neprofi!Q66</f>
      </c>
      <c r="I70" s="200">
        <f>Neprofi!S66</f>
      </c>
      <c r="J70" s="198">
        <f>Neprofi!U66</f>
      </c>
      <c r="K70" s="201">
        <f>IF(C70=0,"",Neprofi!V66/C70)</f>
      </c>
      <c r="L70" s="202">
        <f>IF(C70=0,"",'[1]Neprofi'!AJ68/C70)</f>
      </c>
      <c r="M70" s="213">
        <f>IF(C70=0,"",Neprofi!BB66/C70)</f>
      </c>
      <c r="N70" s="204">
        <f>Neprofi!AD66</f>
      </c>
      <c r="O70" s="206">
        <f>'[1]Neprofi'!BF68</f>
        <v>0</v>
      </c>
      <c r="P70" s="208">
        <f>IF(C70=0,"",SUM(Neprofi!AS66+Neprofi!AT66)/C70*1000)</f>
      </c>
      <c r="Q70" s="238">
        <f>Neprofi!Z66</f>
      </c>
      <c r="R70" s="12">
        <f>Neprofi!BL66</f>
        <v>0</v>
      </c>
      <c r="S70" s="215">
        <f>'[1]Neprofi'!DI68</f>
        <v>0</v>
      </c>
    </row>
    <row r="71" spans="1:19" ht="12.75">
      <c r="A71" s="131" t="str">
        <f>CONCATENATE(Neprofi!A67)</f>
        <v>60</v>
      </c>
      <c r="B71" s="239">
        <f>CONCATENATE(Neprofi!B67)</f>
      </c>
      <c r="C71" s="227">
        <f>Neprofi!C67</f>
        <v>0</v>
      </c>
      <c r="D71" s="228">
        <f>IF(AND(C71&gt;=1,C71&lt;=500),1,IF(AND(C71&gt;=501,C71&lt;=1000),2,IF(AND(C71&gt;=1001,C71&lt;=3000),3,IF(AND(C71&gt;=3001,C71&lt;=5000),4,IF(AND(C71&gt;=5001,C71&lt;=10000),5,IF(AND(C71&gt;=10001,C71&lt;=20000),6,IF(AND(C71&gt;=20001,C71&lt;=40000),7,IF(C71&gt;=40001,8,0))))))))</f>
        <v>0</v>
      </c>
      <c r="E71" s="209">
        <f>Neprofi!I67</f>
      </c>
      <c r="F71" s="209">
        <f>Neprofi!F67</f>
      </c>
      <c r="G71" s="199">
        <f>Neprofi!P67</f>
      </c>
      <c r="H71" s="199">
        <f>Neprofi!Q67</f>
      </c>
      <c r="I71" s="200">
        <f>Neprofi!S67</f>
      </c>
      <c r="J71" s="198">
        <f>Neprofi!U67</f>
      </c>
      <c r="K71" s="201">
        <f>IF(C71=0,"",Neprofi!V67/C71)</f>
      </c>
      <c r="L71" s="202">
        <f>IF(C71=0,"",'[1]Neprofi'!AJ69/C71)</f>
      </c>
      <c r="M71" s="213">
        <f>IF(C71=0,"",Neprofi!BB67/C71)</f>
      </c>
      <c r="N71" s="204">
        <f>Neprofi!AD67</f>
      </c>
      <c r="O71" s="206">
        <f>'[1]Neprofi'!BF69</f>
        <v>0</v>
      </c>
      <c r="P71" s="208">
        <f>IF(C71=0,"",SUM(Neprofi!AS67+Neprofi!AT67)/C71*1000)</f>
      </c>
      <c r="Q71" s="238">
        <f>Neprofi!Z67</f>
      </c>
      <c r="R71" s="12">
        <f>Neprofi!BL67</f>
        <v>0</v>
      </c>
      <c r="S71" s="215">
        <f>'[1]Neprofi'!DI69</f>
        <v>0</v>
      </c>
    </row>
    <row r="72" spans="1:19" ht="12.75">
      <c r="A72" s="174"/>
      <c r="B72" s="173"/>
      <c r="C72" s="175"/>
      <c r="D72" s="175"/>
      <c r="E72" s="173"/>
      <c r="F72" s="173"/>
      <c r="G72" s="175"/>
      <c r="H72" s="175"/>
      <c r="I72" s="173"/>
      <c r="J72" s="173"/>
      <c r="K72" s="173"/>
      <c r="L72" s="173"/>
      <c r="M72" s="173"/>
      <c r="N72" s="173"/>
      <c r="O72" s="173"/>
      <c r="P72" s="175"/>
      <c r="Q72" s="175"/>
      <c r="R72" s="173"/>
      <c r="S72" s="173"/>
    </row>
  </sheetData>
  <sheetProtection password="D024" sheet="1"/>
  <mergeCells count="7">
    <mergeCell ref="R3:S3"/>
    <mergeCell ref="A1:B1"/>
    <mergeCell ref="E3:F3"/>
    <mergeCell ref="G3:H3"/>
    <mergeCell ref="I3:K3"/>
    <mergeCell ref="N3:O3"/>
    <mergeCell ref="P3:Q3"/>
  </mergeCells>
  <printOptions/>
  <pageMargins left="0.1968503937007874" right="0" top="0.3937007874015748" bottom="0.3937007874015748" header="0.1968503937007874" footer="0.11811023622047245"/>
  <pageSetup horizontalDpi="600" verticalDpi="600" orientation="landscape" paperSize="9" scale="83" r:id="rId1"/>
  <headerFooter>
    <oddHeader>&amp;C&amp;A</oddHeader>
    <oddFooter>&amp;CStránka &amp;P</oddFooter>
  </headerFooter>
</worksheet>
</file>

<file path=xl/worksheets/sheet4.xml><?xml version="1.0" encoding="utf-8"?>
<worksheet xmlns="http://schemas.openxmlformats.org/spreadsheetml/2006/main" xmlns:r="http://schemas.openxmlformats.org/officeDocument/2006/relationships">
  <sheetPr transitionEvaluation="1"/>
  <dimension ref="A1:BR20"/>
  <sheetViews>
    <sheetView showGridLines="0" zoomScalePageLayoutView="0" workbookViewId="0" topLeftCell="A1">
      <pane xSplit="2" ySplit="11" topLeftCell="C12" activePane="bottomRight" state="frozen"/>
      <selection pane="topLeft" activeCell="A8" sqref="A8"/>
      <selection pane="topRight" activeCell="A8" sqref="A8"/>
      <selection pane="bottomLeft" activeCell="A8" sqref="A8"/>
      <selection pane="bottomRight" activeCell="D12" sqref="D12"/>
    </sheetView>
  </sheetViews>
  <sheetFormatPr defaultColWidth="9.00390625" defaultRowHeight="12.75"/>
  <cols>
    <col min="1" max="1" width="3.75390625" style="13" customWidth="1"/>
    <col min="2" max="2" width="23.00390625" style="14" customWidth="1"/>
    <col min="3" max="3" width="9.375" style="14" customWidth="1"/>
    <col min="4" max="4" width="11.375" style="119" customWidth="1"/>
    <col min="5" max="5" width="8.125" style="15" customWidth="1"/>
    <col min="6" max="6" width="8.375" style="15" customWidth="1"/>
    <col min="7" max="7" width="9.625" style="15" customWidth="1"/>
    <col min="8" max="8" width="8.625" style="15" customWidth="1"/>
    <col min="9" max="9" width="10.00390625" style="15" customWidth="1"/>
    <col min="10" max="10" width="10.125" style="15" customWidth="1"/>
    <col min="11" max="11" width="9.25390625" style="15" customWidth="1"/>
    <col min="12" max="13" width="7.375" style="15" customWidth="1"/>
    <col min="14" max="14" width="9.75390625" style="15" customWidth="1"/>
    <col min="15" max="15" width="13.375" style="15" customWidth="1"/>
    <col min="16" max="16" width="7.00390625" style="15" customWidth="1"/>
    <col min="17" max="17" width="7.375" style="15" customWidth="1"/>
    <col min="18" max="18" width="11.75390625" style="14" customWidth="1"/>
    <col min="19" max="19" width="11.625" style="14" customWidth="1"/>
    <col min="20" max="20" width="11.125" style="14" customWidth="1"/>
    <col min="21" max="21" width="12.625" style="14" customWidth="1"/>
    <col min="22" max="22" width="12.125" style="14" customWidth="1"/>
    <col min="23" max="23" width="10.75390625" style="14" customWidth="1"/>
    <col min="24" max="24" width="11.625" style="14" customWidth="1"/>
    <col min="25" max="25" width="12.25390625" style="14" customWidth="1"/>
    <col min="26" max="26" width="15.875" style="14" customWidth="1"/>
    <col min="27" max="27" width="12.00390625" style="14" customWidth="1"/>
    <col min="28" max="28" width="11.75390625" style="14" customWidth="1"/>
    <col min="29" max="29" width="9.75390625" style="15" customWidth="1"/>
    <col min="30" max="30" width="10.75390625" style="15" customWidth="1"/>
    <col min="31" max="31" width="10.00390625" style="15" customWidth="1"/>
    <col min="32" max="32" width="11.25390625" style="15" customWidth="1"/>
    <col min="33" max="33" width="10.00390625" style="14" customWidth="1"/>
    <col min="34" max="38" width="9.75390625" style="14" customWidth="1"/>
    <col min="39" max="40" width="9.75390625" style="15" customWidth="1"/>
    <col min="41" max="41" width="11.125" style="15" customWidth="1"/>
    <col min="42" max="42" width="10.00390625" style="15" customWidth="1"/>
    <col min="43" max="43" width="7.875" style="15" customWidth="1"/>
    <col min="44" max="44" width="8.00390625" style="15" customWidth="1"/>
    <col min="45" max="45" width="8.625" style="15" customWidth="1"/>
    <col min="46" max="46" width="11.125" style="15" customWidth="1"/>
    <col min="47" max="47" width="7.125" style="15" customWidth="1"/>
    <col min="48" max="48" width="8.75390625" style="15" customWidth="1"/>
    <col min="49" max="49" width="10.375" style="15" customWidth="1"/>
    <col min="50" max="50" width="9.875" style="15" customWidth="1"/>
    <col min="51" max="51" width="9.375" style="15" customWidth="1"/>
    <col min="52" max="52" width="10.375" style="15" customWidth="1"/>
    <col min="53" max="53" width="10.25390625" style="15" customWidth="1"/>
    <col min="54" max="54" width="9.625" style="15" customWidth="1"/>
    <col min="55" max="55" width="8.625" style="15" customWidth="1"/>
    <col min="56" max="56" width="9.625" style="15" customWidth="1"/>
    <col min="57" max="58" width="11.625" style="15" customWidth="1"/>
    <col min="59" max="59" width="9.625" style="15" customWidth="1"/>
    <col min="60" max="60" width="12.00390625" style="15" customWidth="1"/>
    <col min="61" max="61" width="9.75390625" style="15" customWidth="1"/>
    <col min="62" max="63" width="11.625" style="15" customWidth="1"/>
    <col min="64" max="64" width="11.25390625" style="15" customWidth="1"/>
    <col min="65" max="65" width="9.375" style="15" customWidth="1"/>
    <col min="66" max="66" width="9.625" style="15" customWidth="1"/>
    <col min="67" max="67" width="9.125" style="14" customWidth="1"/>
    <col min="68" max="68" width="9.375" style="15" customWidth="1"/>
    <col min="69" max="69" width="6.875" style="15" customWidth="1"/>
    <col min="70" max="70" width="7.25390625" style="15" customWidth="1"/>
    <col min="71" max="16384" width="9.125" style="15" customWidth="1"/>
  </cols>
  <sheetData>
    <row r="1" spans="1:70" s="28" customFormat="1" ht="15.75" customHeight="1">
      <c r="A1" s="659" t="s">
        <v>25</v>
      </c>
      <c r="B1" s="660"/>
      <c r="C1" s="16" t="str">
        <f>Sumare!C1</f>
        <v>2021</v>
      </c>
      <c r="D1" s="17" t="s">
        <v>26</v>
      </c>
      <c r="E1" s="18"/>
      <c r="F1" s="18"/>
      <c r="G1" s="18"/>
      <c r="H1" s="18"/>
      <c r="I1" s="18"/>
      <c r="J1" s="17"/>
      <c r="K1" s="24"/>
      <c r="L1" s="24"/>
      <c r="M1" s="24"/>
      <c r="N1" s="24"/>
      <c r="O1" s="24"/>
      <c r="P1" s="24"/>
      <c r="Q1" s="24"/>
      <c r="R1" s="17" t="s">
        <v>26</v>
      </c>
      <c r="S1" s="20"/>
      <c r="T1" s="20"/>
      <c r="U1" s="20"/>
      <c r="V1" s="20"/>
      <c r="W1" s="20"/>
      <c r="X1" s="20"/>
      <c r="Y1" s="20"/>
      <c r="Z1" s="20"/>
      <c r="AA1" s="20"/>
      <c r="AB1" s="17" t="s">
        <v>26</v>
      </c>
      <c r="AC1" s="20"/>
      <c r="AD1" s="20"/>
      <c r="AE1" s="20"/>
      <c r="AF1" s="20"/>
      <c r="AG1" s="20"/>
      <c r="AH1" s="20"/>
      <c r="AI1" s="20"/>
      <c r="AJ1" s="20"/>
      <c r="AK1" s="20"/>
      <c r="AL1" s="20"/>
      <c r="AM1" s="20"/>
      <c r="AN1" s="17" t="s">
        <v>26</v>
      </c>
      <c r="AO1" s="20"/>
      <c r="AP1" s="21"/>
      <c r="AQ1" s="21"/>
      <c r="AR1" s="21"/>
      <c r="AS1" s="20"/>
      <c r="AT1" s="20"/>
      <c r="AU1" s="20"/>
      <c r="AV1" s="20"/>
      <c r="AW1" s="21"/>
      <c r="AX1" s="22"/>
      <c r="AY1" s="23"/>
      <c r="AZ1" s="22"/>
      <c r="BA1" s="17" t="s">
        <v>26</v>
      </c>
      <c r="BB1" s="24"/>
      <c r="BC1" s="24"/>
      <c r="BD1" s="24"/>
      <c r="BE1" s="22"/>
      <c r="BF1" s="22"/>
      <c r="BG1" s="22"/>
      <c r="BH1" s="22"/>
      <c r="BI1" s="22"/>
      <c r="BJ1" s="22"/>
      <c r="BK1" s="22"/>
      <c r="BL1" s="17" t="s">
        <v>26</v>
      </c>
      <c r="BM1" s="22"/>
      <c r="BN1" s="22"/>
      <c r="BO1" s="20"/>
      <c r="BP1" s="25"/>
      <c r="BQ1" s="26"/>
      <c r="BR1" s="27"/>
    </row>
    <row r="2" spans="1:70" s="28" customFormat="1" ht="17.25" customHeight="1">
      <c r="A2" s="29"/>
      <c r="B2" s="30" t="str">
        <f>Sumare!B2</f>
        <v>Moravskoslezský kraj</v>
      </c>
      <c r="C2" s="31"/>
      <c r="D2" s="661" t="s">
        <v>27</v>
      </c>
      <c r="E2" s="662"/>
      <c r="F2" s="662"/>
      <c r="G2" s="662"/>
      <c r="H2" s="662"/>
      <c r="I2" s="662"/>
      <c r="J2" s="246"/>
      <c r="K2" s="246"/>
      <c r="L2" s="246"/>
      <c r="M2" s="246"/>
      <c r="N2" s="246"/>
      <c r="O2" s="246"/>
      <c r="P2" s="246"/>
      <c r="Q2" s="247"/>
      <c r="R2" s="248" t="s">
        <v>28</v>
      </c>
      <c r="S2" s="33"/>
      <c r="T2" s="33"/>
      <c r="U2" s="33"/>
      <c r="V2" s="33"/>
      <c r="W2" s="33"/>
      <c r="X2" s="33"/>
      <c r="Y2" s="33"/>
      <c r="Z2" s="33"/>
      <c r="AA2" s="34"/>
      <c r="AB2" s="663" t="s">
        <v>29</v>
      </c>
      <c r="AC2" s="664"/>
      <c r="AD2" s="35"/>
      <c r="AE2" s="36"/>
      <c r="AF2" s="36"/>
      <c r="AG2" s="35"/>
      <c r="AH2" s="35"/>
      <c r="AI2" s="35"/>
      <c r="AJ2" s="35"/>
      <c r="AK2" s="37"/>
      <c r="AL2" s="35"/>
      <c r="AM2" s="35"/>
      <c r="AN2" s="38" t="s">
        <v>30</v>
      </c>
      <c r="AO2" s="39"/>
      <c r="AP2" s="40"/>
      <c r="AQ2" s="40"/>
      <c r="AR2" s="40"/>
      <c r="AS2" s="39"/>
      <c r="AT2" s="39"/>
      <c r="AU2" s="39"/>
      <c r="AV2" s="39"/>
      <c r="AW2" s="665"/>
      <c r="AX2" s="666"/>
      <c r="AY2" s="38"/>
      <c r="AZ2" s="41"/>
      <c r="BA2" s="667" t="s">
        <v>31</v>
      </c>
      <c r="BB2" s="667"/>
      <c r="BC2" s="667"/>
      <c r="BD2" s="667"/>
      <c r="BE2" s="667"/>
      <c r="BF2" s="667"/>
      <c r="BG2" s="667"/>
      <c r="BH2" s="667"/>
      <c r="BI2" s="667"/>
      <c r="BJ2" s="667"/>
      <c r="BK2" s="668"/>
      <c r="BL2" s="42" t="s">
        <v>32</v>
      </c>
      <c r="BM2" s="42"/>
      <c r="BN2" s="42"/>
      <c r="BO2" s="43"/>
      <c r="BP2" s="44"/>
      <c r="BQ2" s="44"/>
      <c r="BR2" s="45"/>
    </row>
    <row r="3" spans="1:70" s="60" customFormat="1" ht="15" customHeight="1">
      <c r="A3" s="46"/>
      <c r="B3" s="47" t="str">
        <f>Sumare!B3</f>
        <v>Bruntál</v>
      </c>
      <c r="C3" s="48"/>
      <c r="D3" s="669" t="s">
        <v>211</v>
      </c>
      <c r="E3" s="670"/>
      <c r="F3" s="671"/>
      <c r="G3" s="672" t="s">
        <v>212</v>
      </c>
      <c r="H3" s="673"/>
      <c r="I3" s="674"/>
      <c r="J3" s="675" t="s">
        <v>213</v>
      </c>
      <c r="K3" s="676"/>
      <c r="L3" s="249" t="s">
        <v>41</v>
      </c>
      <c r="M3" s="250"/>
      <c r="N3" s="251" t="s">
        <v>214</v>
      </c>
      <c r="O3" s="677" t="s">
        <v>215</v>
      </c>
      <c r="P3" s="678"/>
      <c r="Q3" s="679"/>
      <c r="R3" s="48"/>
      <c r="S3" s="48"/>
      <c r="T3" s="48"/>
      <c r="U3" s="48"/>
      <c r="V3" s="49" t="s">
        <v>35</v>
      </c>
      <c r="W3" s="680" t="s">
        <v>34</v>
      </c>
      <c r="X3" s="680"/>
      <c r="Y3" s="50"/>
      <c r="Z3" s="50"/>
      <c r="AA3" s="50"/>
      <c r="AB3" s="51"/>
      <c r="AC3" s="52"/>
      <c r="AD3" s="53"/>
      <c r="AE3" s="681" t="s">
        <v>34</v>
      </c>
      <c r="AF3" s="682"/>
      <c r="AG3" s="683" t="s">
        <v>36</v>
      </c>
      <c r="AH3" s="684"/>
      <c r="AI3" s="684"/>
      <c r="AJ3" s="684"/>
      <c r="AK3" s="685"/>
      <c r="AL3" s="686" t="s">
        <v>37</v>
      </c>
      <c r="AM3" s="687"/>
      <c r="AN3" s="688" t="s">
        <v>38</v>
      </c>
      <c r="AO3" s="689"/>
      <c r="AP3" s="690" t="s">
        <v>39</v>
      </c>
      <c r="AQ3" s="691"/>
      <c r="AR3" s="692"/>
      <c r="AS3" s="48"/>
      <c r="AT3" s="48"/>
      <c r="AU3" s="48"/>
      <c r="AV3" s="48"/>
      <c r="AW3" s="693" t="s">
        <v>40</v>
      </c>
      <c r="AX3" s="694"/>
      <c r="AY3" s="54"/>
      <c r="AZ3" s="54"/>
      <c r="BA3" s="54"/>
      <c r="BB3" s="54"/>
      <c r="BC3" s="54"/>
      <c r="BD3" s="54"/>
      <c r="BE3" s="54"/>
      <c r="BF3" s="54"/>
      <c r="BG3" s="54"/>
      <c r="BH3" s="54"/>
      <c r="BI3" s="54"/>
      <c r="BJ3" s="54"/>
      <c r="BK3" s="54"/>
      <c r="BL3" s="55" t="s">
        <v>42</v>
      </c>
      <c r="BM3" s="55"/>
      <c r="BN3" s="55"/>
      <c r="BO3" s="56"/>
      <c r="BP3" s="57" t="s">
        <v>43</v>
      </c>
      <c r="BQ3" s="58"/>
      <c r="BR3" s="59"/>
    </row>
    <row r="4" spans="1:70" s="64" customFormat="1" ht="9.75" customHeight="1">
      <c r="A4" s="61"/>
      <c r="B4" s="62" t="s">
        <v>44</v>
      </c>
      <c r="C4" s="252" t="s">
        <v>45</v>
      </c>
      <c r="D4" s="253" t="s">
        <v>46</v>
      </c>
      <c r="E4" s="62" t="s">
        <v>47</v>
      </c>
      <c r="F4" s="62" t="s">
        <v>48</v>
      </c>
      <c r="G4" s="253" t="s">
        <v>49</v>
      </c>
      <c r="H4" s="62" t="s">
        <v>50</v>
      </c>
      <c r="I4" s="252" t="s">
        <v>51</v>
      </c>
      <c r="J4" s="253" t="s">
        <v>52</v>
      </c>
      <c r="K4" s="62" t="s">
        <v>53</v>
      </c>
      <c r="L4" s="62" t="s">
        <v>54</v>
      </c>
      <c r="M4" s="252" t="s">
        <v>55</v>
      </c>
      <c r="N4" s="254" t="s">
        <v>56</v>
      </c>
      <c r="O4" s="254" t="s">
        <v>216</v>
      </c>
      <c r="P4" s="252" t="s">
        <v>217</v>
      </c>
      <c r="Q4" s="255" t="s">
        <v>218</v>
      </c>
      <c r="R4" s="256" t="s">
        <v>57</v>
      </c>
      <c r="S4" s="62" t="s">
        <v>58</v>
      </c>
      <c r="T4" s="62" t="s">
        <v>59</v>
      </c>
      <c r="U4" s="62" t="s">
        <v>60</v>
      </c>
      <c r="V4" s="62" t="s">
        <v>61</v>
      </c>
      <c r="W4" s="62" t="s">
        <v>62</v>
      </c>
      <c r="X4" s="62" t="s">
        <v>63</v>
      </c>
      <c r="Y4" s="62" t="s">
        <v>64</v>
      </c>
      <c r="Z4" s="62" t="s">
        <v>65</v>
      </c>
      <c r="AA4" s="62" t="s">
        <v>66</v>
      </c>
      <c r="AB4" s="62" t="s">
        <v>67</v>
      </c>
      <c r="AC4" s="62" t="s">
        <v>68</v>
      </c>
      <c r="AD4" s="62" t="s">
        <v>69</v>
      </c>
      <c r="AE4" s="62" t="s">
        <v>70</v>
      </c>
      <c r="AF4" s="62" t="s">
        <v>71</v>
      </c>
      <c r="AG4" s="62" t="s">
        <v>72</v>
      </c>
      <c r="AH4" s="62" t="s">
        <v>73</v>
      </c>
      <c r="AI4" s="62" t="s">
        <v>74</v>
      </c>
      <c r="AJ4" s="62" t="s">
        <v>75</v>
      </c>
      <c r="AK4" s="62" t="s">
        <v>76</v>
      </c>
      <c r="AL4" s="62" t="s">
        <v>77</v>
      </c>
      <c r="AM4" s="62" t="s">
        <v>78</v>
      </c>
      <c r="AN4" s="62" t="s">
        <v>79</v>
      </c>
      <c r="AO4" s="62" t="s">
        <v>80</v>
      </c>
      <c r="AP4" s="62" t="s">
        <v>81</v>
      </c>
      <c r="AQ4" s="62" t="s">
        <v>82</v>
      </c>
      <c r="AR4" s="62" t="s">
        <v>83</v>
      </c>
      <c r="AS4" s="62" t="s">
        <v>84</v>
      </c>
      <c r="AT4" s="62" t="s">
        <v>85</v>
      </c>
      <c r="AU4" s="62" t="s">
        <v>86</v>
      </c>
      <c r="AV4" s="62" t="s">
        <v>87</v>
      </c>
      <c r="AW4" s="62" t="s">
        <v>88</v>
      </c>
      <c r="AX4" s="62" t="s">
        <v>89</v>
      </c>
      <c r="AY4" s="62" t="s">
        <v>90</v>
      </c>
      <c r="AZ4" s="62" t="s">
        <v>91</v>
      </c>
      <c r="BA4" s="62" t="s">
        <v>92</v>
      </c>
      <c r="BB4" s="62" t="s">
        <v>93</v>
      </c>
      <c r="BC4" s="62" t="s">
        <v>94</v>
      </c>
      <c r="BD4" s="62" t="s">
        <v>95</v>
      </c>
      <c r="BE4" s="62" t="s">
        <v>96</v>
      </c>
      <c r="BF4" s="62" t="s">
        <v>97</v>
      </c>
      <c r="BG4" s="62" t="s">
        <v>98</v>
      </c>
      <c r="BH4" s="62" t="s">
        <v>99</v>
      </c>
      <c r="BI4" s="62" t="s">
        <v>100</v>
      </c>
      <c r="BJ4" s="62" t="s">
        <v>101</v>
      </c>
      <c r="BK4" s="62" t="s">
        <v>102</v>
      </c>
      <c r="BL4" s="62" t="s">
        <v>103</v>
      </c>
      <c r="BM4" s="62" t="s">
        <v>104</v>
      </c>
      <c r="BN4" s="62" t="s">
        <v>105</v>
      </c>
      <c r="BO4" s="62" t="s">
        <v>106</v>
      </c>
      <c r="BP4" s="62" t="s">
        <v>107</v>
      </c>
      <c r="BQ4" s="62" t="s">
        <v>108</v>
      </c>
      <c r="BR4" s="63" t="s">
        <v>109</v>
      </c>
    </row>
    <row r="5" spans="1:70" s="60" customFormat="1" ht="12.75" customHeight="1" thickBot="1">
      <c r="A5" s="46"/>
      <c r="B5" s="65" t="s">
        <v>110</v>
      </c>
      <c r="C5" s="66"/>
      <c r="D5" s="257"/>
      <c r="E5" s="67"/>
      <c r="F5" s="68"/>
      <c r="G5" s="257"/>
      <c r="H5" s="68"/>
      <c r="I5" s="68"/>
      <c r="J5" s="258"/>
      <c r="K5" s="68"/>
      <c r="L5" s="67"/>
      <c r="M5" s="67"/>
      <c r="N5" s="257"/>
      <c r="O5" s="257"/>
      <c r="P5" s="67"/>
      <c r="Q5" s="259"/>
      <c r="R5" s="67"/>
      <c r="S5" s="68"/>
      <c r="T5" s="67"/>
      <c r="U5" s="67"/>
      <c r="V5" s="67"/>
      <c r="W5" s="67"/>
      <c r="X5" s="67"/>
      <c r="Y5" s="68"/>
      <c r="Z5" s="67"/>
      <c r="AA5" s="68"/>
      <c r="AB5" s="67"/>
      <c r="AC5" s="67"/>
      <c r="AD5" s="68"/>
      <c r="AE5" s="67"/>
      <c r="AF5" s="67"/>
      <c r="AG5" s="67"/>
      <c r="AH5" s="67"/>
      <c r="AI5" s="67"/>
      <c r="AJ5" s="67"/>
      <c r="AK5" s="67"/>
      <c r="AL5" s="67"/>
      <c r="AM5" s="67"/>
      <c r="AN5" s="67"/>
      <c r="AO5" s="67"/>
      <c r="AP5" s="67"/>
      <c r="AQ5" s="67"/>
      <c r="AR5" s="67"/>
      <c r="AS5" s="67"/>
      <c r="AT5" s="172"/>
      <c r="AU5" s="67"/>
      <c r="AV5" s="68"/>
      <c r="AW5" s="67"/>
      <c r="AX5" s="68"/>
      <c r="AY5" s="68"/>
      <c r="AZ5" s="68"/>
      <c r="BA5" s="68"/>
      <c r="BB5" s="67"/>
      <c r="BC5" s="68"/>
      <c r="BD5" s="67"/>
      <c r="BE5" s="67"/>
      <c r="BF5" s="67"/>
      <c r="BG5" s="67"/>
      <c r="BH5" s="67"/>
      <c r="BI5" s="67"/>
      <c r="BJ5" s="67"/>
      <c r="BK5" s="67"/>
      <c r="BL5" s="67"/>
      <c r="BM5" s="68"/>
      <c r="BN5" s="68"/>
      <c r="BO5" s="68"/>
      <c r="BP5" s="67"/>
      <c r="BQ5" s="67"/>
      <c r="BR5" s="69"/>
    </row>
    <row r="6" spans="1:70" s="72" customFormat="1" ht="75" customHeight="1" thickBot="1">
      <c r="A6" s="70"/>
      <c r="B6" s="71" t="s">
        <v>1</v>
      </c>
      <c r="C6" s="8" t="s">
        <v>111</v>
      </c>
      <c r="D6" s="260" t="s">
        <v>219</v>
      </c>
      <c r="E6" s="6" t="s">
        <v>112</v>
      </c>
      <c r="F6" s="5" t="s">
        <v>220</v>
      </c>
      <c r="G6" s="261" t="s">
        <v>221</v>
      </c>
      <c r="H6" s="5" t="s">
        <v>165</v>
      </c>
      <c r="I6" s="6" t="s">
        <v>222</v>
      </c>
      <c r="J6" s="260" t="s">
        <v>223</v>
      </c>
      <c r="K6" s="5" t="s">
        <v>224</v>
      </c>
      <c r="L6" s="5" t="s">
        <v>149</v>
      </c>
      <c r="M6" s="6" t="s">
        <v>150</v>
      </c>
      <c r="N6" s="262" t="s">
        <v>225</v>
      </c>
      <c r="O6" s="260" t="s">
        <v>226</v>
      </c>
      <c r="P6" s="263" t="s">
        <v>227</v>
      </c>
      <c r="Q6" s="264" t="s">
        <v>209</v>
      </c>
      <c r="R6" s="7" t="s">
        <v>113</v>
      </c>
      <c r="S6" s="5" t="s">
        <v>21</v>
      </c>
      <c r="T6" s="5" t="s">
        <v>114</v>
      </c>
      <c r="U6" s="5" t="s">
        <v>22</v>
      </c>
      <c r="V6" s="5" t="s">
        <v>115</v>
      </c>
      <c r="W6" s="5" t="s">
        <v>116</v>
      </c>
      <c r="X6" s="5" t="s">
        <v>176</v>
      </c>
      <c r="Y6" s="5" t="s">
        <v>177</v>
      </c>
      <c r="Z6" s="5" t="s">
        <v>178</v>
      </c>
      <c r="AA6" s="5" t="s">
        <v>118</v>
      </c>
      <c r="AB6" s="5" t="s">
        <v>119</v>
      </c>
      <c r="AC6" s="5" t="s">
        <v>120</v>
      </c>
      <c r="AD6" s="5" t="s">
        <v>179</v>
      </c>
      <c r="AE6" s="5" t="s">
        <v>122</v>
      </c>
      <c r="AF6" s="5" t="s">
        <v>123</v>
      </c>
      <c r="AG6" s="5" t="s">
        <v>124</v>
      </c>
      <c r="AH6" s="5" t="s">
        <v>125</v>
      </c>
      <c r="AI6" s="5" t="s">
        <v>126</v>
      </c>
      <c r="AJ6" s="5" t="s">
        <v>127</v>
      </c>
      <c r="AK6" s="5" t="s">
        <v>125</v>
      </c>
      <c r="AL6" s="5" t="s">
        <v>37</v>
      </c>
      <c r="AM6" s="5" t="s">
        <v>128</v>
      </c>
      <c r="AN6" s="9" t="s">
        <v>129</v>
      </c>
      <c r="AO6" s="9" t="s">
        <v>130</v>
      </c>
      <c r="AP6" s="5" t="s">
        <v>131</v>
      </c>
      <c r="AQ6" s="5" t="s">
        <v>132</v>
      </c>
      <c r="AR6" s="5" t="s">
        <v>133</v>
      </c>
      <c r="AS6" s="176" t="s">
        <v>166</v>
      </c>
      <c r="AT6" s="176" t="s">
        <v>167</v>
      </c>
      <c r="AU6" s="9" t="s">
        <v>134</v>
      </c>
      <c r="AV6" s="9" t="s">
        <v>135</v>
      </c>
      <c r="AW6" s="5" t="s">
        <v>136</v>
      </c>
      <c r="AX6" s="5" t="s">
        <v>137</v>
      </c>
      <c r="AY6" s="5" t="s">
        <v>138</v>
      </c>
      <c r="AZ6" s="5" t="s">
        <v>139</v>
      </c>
      <c r="BA6" s="5" t="s">
        <v>15</v>
      </c>
      <c r="BB6" s="5" t="s">
        <v>140</v>
      </c>
      <c r="BC6" s="5" t="s">
        <v>141</v>
      </c>
      <c r="BD6" s="5" t="s">
        <v>142</v>
      </c>
      <c r="BE6" s="5" t="s">
        <v>143</v>
      </c>
      <c r="BF6" s="5" t="s">
        <v>144</v>
      </c>
      <c r="BG6" s="5" t="s">
        <v>145</v>
      </c>
      <c r="BH6" s="5" t="s">
        <v>146</v>
      </c>
      <c r="BI6" s="5" t="s">
        <v>147</v>
      </c>
      <c r="BJ6" s="5" t="s">
        <v>248</v>
      </c>
      <c r="BK6" s="5" t="s">
        <v>148</v>
      </c>
      <c r="BL6" s="5" t="s">
        <v>151</v>
      </c>
      <c r="BM6" s="5" t="s">
        <v>152</v>
      </c>
      <c r="BN6" s="5" t="s">
        <v>153</v>
      </c>
      <c r="BO6" s="5" t="s">
        <v>154</v>
      </c>
      <c r="BP6" s="5" t="s">
        <v>155</v>
      </c>
      <c r="BQ6" s="5" t="s">
        <v>156</v>
      </c>
      <c r="BR6" s="10" t="s">
        <v>157</v>
      </c>
    </row>
    <row r="7" spans="1:70" s="81" customFormat="1" ht="18" customHeight="1" thickBot="1">
      <c r="A7" s="73" t="s">
        <v>158</v>
      </c>
      <c r="B7" s="74" t="str">
        <f>IF('[1]Poverena'!B10="","",CONCATENATE('[1]Poverena'!B10))</f>
        <v>Bruntál</v>
      </c>
      <c r="C7" s="265">
        <f>'[1]Poverena'!D9</f>
        <v>16106</v>
      </c>
      <c r="D7" s="266">
        <f>'[1]Poverena'!H9-'[1]Poverena'!FB9</f>
        <v>103648</v>
      </c>
      <c r="E7" s="267">
        <f>IF(D7=0,"",ROUND('[1]Poverena'!U9/D7*100,2))</f>
        <v>54.41</v>
      </c>
      <c r="F7" s="267">
        <f>IF(C7=0,"",ROUND('[1]Poverena'!T9/C7*1000,2))</f>
        <v>3.6</v>
      </c>
      <c r="G7" s="266">
        <f>'[1]Poverena'!V9-'[1]Poverena'!FA9</f>
        <v>2589</v>
      </c>
      <c r="H7" s="76">
        <f>IF('[1]Poverena'!U9=0,"",ROUND(G7/'[1]Poverena'!U9*100,2))</f>
        <v>4.59</v>
      </c>
      <c r="I7" s="267">
        <f>IF(C7=0,"",ROUND(G7/C7*1000,2))</f>
        <v>160.75</v>
      </c>
      <c r="J7" s="268">
        <f>IF(C7=0,"",ROUND(('[1]Poverena'!EK9-'[1]Poverena'!EZ9)/C7,2))</f>
        <v>39.26</v>
      </c>
      <c r="K7" s="78">
        <f>IF(AB7=0,"",ROUND(('[1]Poverena'!EK9-'[1]Poverena'!EZ9)/AB7,2))</f>
        <v>6.56</v>
      </c>
      <c r="L7" s="76">
        <f>IF('[1]Poverena'!EK9=0,"",ROUND('[1]Poverena'!EL9/'[1]Poverena'!EK9*100,2))</f>
        <v>5.09</v>
      </c>
      <c r="M7" s="267">
        <f>IF('[1]Poverena'!EK9=0,"",ROUND('[1]Poverena'!EM9/'[1]Poverena'!EK9*100,2))</f>
        <v>0.58</v>
      </c>
      <c r="N7" s="269">
        <f>'[1]Poverena'!BO9</f>
        <v>300</v>
      </c>
      <c r="O7" s="269">
        <f>D7+N7</f>
        <v>103948</v>
      </c>
      <c r="P7" s="267">
        <f>IF(C7=0,"",ROUND(O7/C7,2))</f>
        <v>6.45</v>
      </c>
      <c r="Q7" s="270">
        <f>IF(O7=0,"",ROUND((AB7-AL7)/O7,2))</f>
        <v>0.86</v>
      </c>
      <c r="R7" s="271">
        <f>'[1]Poverena'!AA9</f>
        <v>1610</v>
      </c>
      <c r="S7" s="76">
        <f>IF(C7=0,"",ROUND(R7/C7*100,2))</f>
        <v>10</v>
      </c>
      <c r="T7" s="75">
        <f>'[1]Poverena'!AB9</f>
        <v>306</v>
      </c>
      <c r="U7" s="76">
        <f>IF(R7=0,"",ROUND(T7/R7*100,2))</f>
        <v>19.01</v>
      </c>
      <c r="V7" s="75">
        <f>'[1]Poverena'!AC9</f>
        <v>60377</v>
      </c>
      <c r="W7" s="76">
        <f>IF(V7=0,"",ROUND('[1]Poverena'!AD9/V7*100,2))</f>
        <v>36.94</v>
      </c>
      <c r="X7" s="76">
        <f>IF(V7=0,"",ROUND('[1]Poverena'!AJ9/V7*100,2))</f>
        <v>63.06</v>
      </c>
      <c r="Y7" s="76">
        <f>IF('[1]Poverena'!AD9=0,"",ROUND('[1]Poverena'!AF9/'[1]Poverena'!AD9*100,2))</f>
        <v>0.33</v>
      </c>
      <c r="Z7" s="76">
        <f>IF('[1]Poverena'!AD9=0,"",ROUND(SUM('[1]Poverena'!AG9+'[1]Poverena'!AH9)/'[1]Poverena'!AD9*100,2))</f>
        <v>10.07</v>
      </c>
      <c r="AA7" s="76">
        <f>IF(C7=0,"",ROUND(V7/C7,2))</f>
        <v>3.75</v>
      </c>
      <c r="AB7" s="75">
        <f>'[1]Poverena'!AL9</f>
        <v>96325</v>
      </c>
      <c r="AC7" s="76">
        <f>IF(C7=0,"",ROUND(AB7/C7,2))</f>
        <v>5.98</v>
      </c>
      <c r="AD7" s="76">
        <f>IF(R7=0,"",ROUND(AB7/R7,2))</f>
        <v>59.83</v>
      </c>
      <c r="AE7" s="76">
        <f>IF(AB7=0,"",ROUND('[1]Poverena'!BA9/AB7*100,2))</f>
        <v>1.02</v>
      </c>
      <c r="AF7" s="76">
        <f>IF(AB7=0,"",ROUND('[1]Poverena'!BB9/AB7*100,2))</f>
        <v>64.09</v>
      </c>
      <c r="AG7" s="75">
        <f>SUM('[1]Poverena'!AM9+'[1]Poverena'!AN9)</f>
        <v>82473</v>
      </c>
      <c r="AH7" s="76">
        <f>IF(AG7=0,"",ROUND('[1]Poverena'!AM9/AG7*100,2))</f>
        <v>31.37</v>
      </c>
      <c r="AI7" s="75">
        <f>SUM('[1]Poverena'!AO9+'[1]Poverena'!AP9)</f>
        <v>5917</v>
      </c>
      <c r="AJ7" s="76">
        <f>IF(T7=0,"",ROUND(AI7/T7,2))</f>
        <v>19.34</v>
      </c>
      <c r="AK7" s="76">
        <f>IF(AI7=0,"",ROUND('[1]Poverena'!AO9/AI7*100,2))</f>
        <v>13.82</v>
      </c>
      <c r="AL7" s="75">
        <f>'[1]Poverena'!AQ9</f>
        <v>6998</v>
      </c>
      <c r="AM7" s="76">
        <f>IF(AB7=0,"",ROUND(AL7/AB7*100,2))</f>
        <v>7.26</v>
      </c>
      <c r="AN7" s="75">
        <f>'[1]Poverena'!BE9</f>
        <v>248</v>
      </c>
      <c r="AO7" s="75">
        <f>'[1]Poverena'!BG9</f>
        <v>107</v>
      </c>
      <c r="AP7" s="75">
        <f>'[1]Poverena'!BM9</f>
        <v>14532</v>
      </c>
      <c r="AQ7" s="75">
        <f>'[1]Poverena'!BP9</f>
        <v>77</v>
      </c>
      <c r="AR7" s="75">
        <f>'[1]Poverena'!BQ9</f>
        <v>1</v>
      </c>
      <c r="AS7" s="75">
        <f>'[1]Poverena'!BR9</f>
        <v>101</v>
      </c>
      <c r="AT7" s="75">
        <f>'[1]Poverena'!BS9</f>
        <v>171</v>
      </c>
      <c r="AU7" s="75">
        <f>SUM('[1]Poverena'!BV9+'[1]Poverena'!BX9+'[1]Poverena'!BZ9)</f>
        <v>0</v>
      </c>
      <c r="AV7" s="76">
        <f>IF(C7=0,"",ROUND('[1]Poverena'!CD9/(C7/1000),2))</f>
        <v>1.68</v>
      </c>
      <c r="AW7" s="75">
        <f>'[1]Poverena'!CF9</f>
        <v>10</v>
      </c>
      <c r="AX7" s="76">
        <f>IF(C7=0,"",ROUND(AW7/(C7/1000),2))</f>
        <v>0.62</v>
      </c>
      <c r="AY7" s="76">
        <f>IF(C7=0,"",ROUND('[1]Poverena'!CC9/(C7/1000),2))</f>
        <v>37.69</v>
      </c>
      <c r="AZ7" s="77">
        <f>'[1]Poverena'!CI9</f>
        <v>39</v>
      </c>
      <c r="BA7" s="75">
        <f>'[1]Poverena'!CK9</f>
        <v>1</v>
      </c>
      <c r="BB7" s="75">
        <f>'[1]Poverena'!CM9</f>
        <v>21662</v>
      </c>
      <c r="BC7" s="75">
        <f>'[1]Poverena'!CL9</f>
        <v>1</v>
      </c>
      <c r="BD7" s="75">
        <f>SUM('[1]Poverena'!CN9+'[1]Poverena'!CO9)</f>
        <v>31902</v>
      </c>
      <c r="BE7" s="76">
        <f>IF(BD7=0,"",ROUND('[1]Poverena'!CO9/BD7*100,2))</f>
        <v>100</v>
      </c>
      <c r="BF7" s="75">
        <f>SUM('[1]Poverena'!CP9+'[1]Poverena'!CQ9)</f>
        <v>6170</v>
      </c>
      <c r="BG7" s="75">
        <f>'[1]Poverena'!CR9</f>
        <v>0</v>
      </c>
      <c r="BH7" s="75">
        <f>'[1]Poverena'!CS9</f>
        <v>1</v>
      </c>
      <c r="BI7" s="75">
        <f>SUM('[1]Poverena'!CT9+'[1]Poverena'!CU9)</f>
        <v>0</v>
      </c>
      <c r="BJ7" s="75">
        <f>'[1]Poverena'!CW9</f>
        <v>353</v>
      </c>
      <c r="BK7" s="75">
        <f>'[1]Poverena'!CX9</f>
        <v>1247</v>
      </c>
      <c r="BL7" s="78">
        <f>'[1]Poverena'!CZ9</f>
        <v>12</v>
      </c>
      <c r="BM7" s="76">
        <f>IF(C7=0,"",ROUND(BL7/(C7/1000),2))</f>
        <v>0.75</v>
      </c>
      <c r="BN7" s="76">
        <f>IF(R7=0,"",ROUND(BL7/(R7/1000),2))</f>
        <v>7.45</v>
      </c>
      <c r="BO7" s="76">
        <f>IF(V7=0,"",ROUND(BL7/(V7/1000),2))</f>
        <v>0.2</v>
      </c>
      <c r="BP7" s="76">
        <f>SUM('[1]Poverena'!DA9+'[1]Poverena'!DB9+'[1]Poverena'!DC9+'[1]Poverena'!DD9+'[1]Poverena'!DE9+'[1]Poverena'!DF9)</f>
        <v>11</v>
      </c>
      <c r="BQ7" s="79">
        <f>'[1]Poverena'!DA9</f>
        <v>3</v>
      </c>
      <c r="BR7" s="80">
        <f>'[1]Poverena'!DE9</f>
        <v>6</v>
      </c>
    </row>
    <row r="8" spans="1:70" s="81" customFormat="1" ht="18" customHeight="1">
      <c r="A8" s="82"/>
      <c r="B8" s="83"/>
      <c r="C8" s="83"/>
      <c r="D8" s="272"/>
      <c r="E8" s="83"/>
      <c r="F8" s="83"/>
      <c r="G8" s="273"/>
      <c r="H8" s="83"/>
      <c r="I8" s="83"/>
      <c r="J8" s="273"/>
      <c r="K8" s="83"/>
      <c r="L8" s="83"/>
      <c r="M8" s="83"/>
      <c r="N8" s="273"/>
      <c r="O8" s="273"/>
      <c r="P8" s="83"/>
      <c r="Q8" s="274"/>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U8" s="83"/>
      <c r="AV8" s="83"/>
      <c r="AW8" s="83"/>
      <c r="AX8" s="83"/>
      <c r="AY8" s="84"/>
      <c r="AZ8" s="83"/>
      <c r="BA8" s="83"/>
      <c r="BB8" s="83"/>
      <c r="BC8" s="83"/>
      <c r="BD8" s="83"/>
      <c r="BE8" s="189"/>
      <c r="BF8" s="83"/>
      <c r="BG8" s="83"/>
      <c r="BH8" s="83"/>
      <c r="BI8" s="83"/>
      <c r="BJ8" s="83"/>
      <c r="BK8" s="83"/>
      <c r="BL8" s="83"/>
      <c r="BM8" s="83"/>
      <c r="BN8" s="83"/>
      <c r="BO8" s="85"/>
      <c r="BP8" s="83"/>
      <c r="BQ8" s="86"/>
      <c r="BR8" s="87"/>
    </row>
    <row r="9" spans="1:70" s="81" customFormat="1" ht="13.5" thickBot="1">
      <c r="A9" s="82"/>
      <c r="B9" s="83"/>
      <c r="C9" s="83"/>
      <c r="D9" s="272"/>
      <c r="E9" s="83"/>
      <c r="F9" s="83"/>
      <c r="G9" s="273"/>
      <c r="H9" s="83"/>
      <c r="I9" s="83"/>
      <c r="J9" s="273"/>
      <c r="K9" s="83"/>
      <c r="L9" s="83"/>
      <c r="M9" s="83"/>
      <c r="N9" s="273"/>
      <c r="O9" s="273"/>
      <c r="P9" s="83"/>
      <c r="Q9" s="274"/>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U9" s="83"/>
      <c r="AV9" s="83"/>
      <c r="AW9" s="83"/>
      <c r="AX9" s="83"/>
      <c r="AY9" s="84"/>
      <c r="AZ9" s="83"/>
      <c r="BA9" s="83"/>
      <c r="BB9" s="83"/>
      <c r="BC9" s="83"/>
      <c r="BD9" s="83"/>
      <c r="BE9" s="189"/>
      <c r="BF9" s="83"/>
      <c r="BG9" s="83"/>
      <c r="BH9" s="83"/>
      <c r="BI9" s="83"/>
      <c r="BJ9" s="83"/>
      <c r="BK9" s="83"/>
      <c r="BL9" s="83"/>
      <c r="BM9" s="83"/>
      <c r="BN9" s="83"/>
      <c r="BO9" s="85"/>
      <c r="BP9" s="83"/>
      <c r="BQ9" s="83"/>
      <c r="BR9" s="88"/>
    </row>
    <row r="10" spans="1:70" s="81" customFormat="1" ht="13.5" thickBot="1">
      <c r="A10" s="89"/>
      <c r="B10" s="90" t="s">
        <v>159</v>
      </c>
      <c r="C10" s="91"/>
      <c r="D10" s="275"/>
      <c r="E10" s="91"/>
      <c r="F10" s="91"/>
      <c r="G10" s="276"/>
      <c r="H10" s="91"/>
      <c r="I10" s="91"/>
      <c r="J10" s="276"/>
      <c r="K10" s="91"/>
      <c r="L10" s="91"/>
      <c r="M10" s="91"/>
      <c r="N10" s="276"/>
      <c r="O10" s="276"/>
      <c r="P10" s="91"/>
      <c r="Q10" s="277"/>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c r="AZ10" s="91"/>
      <c r="BA10" s="91"/>
      <c r="BB10" s="91"/>
      <c r="BC10" s="91"/>
      <c r="BD10" s="91"/>
      <c r="BE10" s="190"/>
      <c r="BF10" s="91"/>
      <c r="BG10" s="91"/>
      <c r="BH10" s="91"/>
      <c r="BI10" s="91"/>
      <c r="BJ10" s="91"/>
      <c r="BK10" s="91"/>
      <c r="BL10" s="91"/>
      <c r="BM10" s="91"/>
      <c r="BN10" s="91"/>
      <c r="BO10" s="93"/>
      <c r="BP10" s="91"/>
      <c r="BQ10" s="91"/>
      <c r="BR10" s="94"/>
    </row>
    <row r="11" spans="1:70" s="81" customFormat="1" ht="18" customHeight="1" thickBot="1">
      <c r="A11" s="95"/>
      <c r="B11" s="96" t="s">
        <v>160</v>
      </c>
      <c r="C11" s="265">
        <f>'[1]Profi'!D9</f>
        <v>45488</v>
      </c>
      <c r="D11" s="266">
        <f>'[1]Profi'!H9-'[1]Profi'!FB9</f>
        <v>205662</v>
      </c>
      <c r="E11" s="267">
        <f>IF(D11=0,"",ROUND('[1]Profi'!U9/D11*100,2))</f>
        <v>78.93</v>
      </c>
      <c r="F11" s="267">
        <f>IF(C11=0,"",ROUND('[1]Profi'!T9/C11*1000,2))</f>
        <v>5.1</v>
      </c>
      <c r="G11" s="266">
        <f>'[1]Profi'!V9-'[1]Profi'!FA9</f>
        <v>6979</v>
      </c>
      <c r="H11" s="76">
        <f>IF('[1]Profi'!U9=0,"",ROUND(G11/'[1]Profi'!U9*100,2))</f>
        <v>4.3</v>
      </c>
      <c r="I11" s="267">
        <f aca="true" t="shared" si="0" ref="I11:I17">IF(C11=0,"",ROUND(G11/C11*1000,2))</f>
        <v>153.43</v>
      </c>
      <c r="J11" s="268">
        <f>IF(C11=0,"",ROUND(('[1]Profi'!EK9-'[1]Profi'!EZ9)/C11,2))</f>
        <v>38.11</v>
      </c>
      <c r="K11" s="78">
        <f>IF(AB11=0,"",ROUND(('[1]Profi'!EK9-'[1]Profi'!EZ9)/AB11,2))</f>
        <v>7.11</v>
      </c>
      <c r="L11" s="76">
        <f>IF('[1]Profi'!EK9=0,"",ROUND('[1]Profi'!EL9/'[1]Profi'!EK9*100,2))</f>
        <v>12.05</v>
      </c>
      <c r="M11" s="267">
        <f>IF('[1]Profi'!EK9=0,"",ROUND('[1]Profi'!EM9/'[1]Profi'!EK9*100,2))</f>
        <v>1.91</v>
      </c>
      <c r="N11" s="269">
        <f>'[1]Profi'!BO9</f>
        <v>1829</v>
      </c>
      <c r="O11" s="269">
        <f aca="true" t="shared" si="1" ref="O11:O17">D11+N11</f>
        <v>207491</v>
      </c>
      <c r="P11" s="267">
        <f aca="true" t="shared" si="2" ref="P11:P17">IF(C11=0,"",ROUND(O11/C11,2))</f>
        <v>4.56</v>
      </c>
      <c r="Q11" s="270">
        <f aca="true" t="shared" si="3" ref="Q11:Q17">IF(O11=0,"",ROUND((AB11-AL11)/O11,2))</f>
        <v>1.04</v>
      </c>
      <c r="R11" s="271">
        <f>'[1]Profi'!AA9</f>
        <v>5147</v>
      </c>
      <c r="S11" s="76">
        <f aca="true" t="shared" si="4" ref="S11:S17">IF(C11=0,"",ROUND(R11/C11*100,2))</f>
        <v>11.32</v>
      </c>
      <c r="T11" s="75">
        <f>'[1]Profi'!AB9</f>
        <v>1490</v>
      </c>
      <c r="U11" s="76">
        <f aca="true" t="shared" si="5" ref="U11:U17">IF(R11=0,"",ROUND(T11/R11*100,2))</f>
        <v>28.95</v>
      </c>
      <c r="V11" s="75">
        <f>'[1]Profi'!AC9</f>
        <v>121567</v>
      </c>
      <c r="W11" s="76">
        <f>IF(V11=0,"",ROUND('[1]Profi'!AD9/V11*100,2))</f>
        <v>55.65</v>
      </c>
      <c r="X11" s="76">
        <f>IF(V11=0,"",ROUND('[1]Profi'!AJ9/V11*100,2))</f>
        <v>44.35</v>
      </c>
      <c r="Y11" s="76">
        <f>IF('[1]Profi'!AD9=0,"",ROUND('[1]Profi'!AF9/'[1]Profi'!AD9*100,2))</f>
        <v>6.05</v>
      </c>
      <c r="Z11" s="76">
        <f>IF('[1]Profi'!AD9=0,"",ROUND(SUM('[1]Profi'!AG9+'[1]Profi'!AH9)/'[1]Profi'!AD9*100,2))</f>
        <v>13.2</v>
      </c>
      <c r="AA11" s="76">
        <f aca="true" t="shared" si="6" ref="AA11:AA17">IF(C11=0,"",ROUND(V11/C11,2))</f>
        <v>2.67</v>
      </c>
      <c r="AB11" s="75">
        <f>'[1]Profi'!AL9</f>
        <v>243801</v>
      </c>
      <c r="AC11" s="76">
        <f aca="true" t="shared" si="7" ref="AC11:AC17">IF(C11=0,"",ROUND(AB11/C11,2))</f>
        <v>5.36</v>
      </c>
      <c r="AD11" s="76">
        <f aca="true" t="shared" si="8" ref="AD11:AD17">IF(R11=0,"",ROUND(AB11/R11,2))</f>
        <v>47.37</v>
      </c>
      <c r="AE11" s="76">
        <f>IF(AB11=0,"",ROUND('[1]Profi'!BA9/AB11*100,2))</f>
        <v>2.67</v>
      </c>
      <c r="AF11" s="76">
        <f>IF(AB11=0,"",ROUND('[1]Profi'!BB9/AB11*100,2))</f>
        <v>53.32</v>
      </c>
      <c r="AG11" s="75">
        <f>SUM('[1]Profi'!AM9+'[1]Profi'!AN9)</f>
        <v>183665</v>
      </c>
      <c r="AH11" s="76">
        <f>IF(AG11=0,"",ROUND('[1]Profi'!AM9/AG11*100,2))</f>
        <v>14.61</v>
      </c>
      <c r="AI11" s="75">
        <f>SUM('[1]Profi'!AO9+'[1]Profi'!AP9)</f>
        <v>25381</v>
      </c>
      <c r="AJ11" s="76">
        <f aca="true" t="shared" si="9" ref="AJ11:AJ17">IF(T11=0,"",ROUND(AI11/T11,2))</f>
        <v>17.03</v>
      </c>
      <c r="AK11" s="76">
        <f>IF(AI11=0,"",ROUND('[1]Profi'!AO9/AI11*100,2))</f>
        <v>21.07</v>
      </c>
      <c r="AL11" s="75">
        <f>'[1]Profi'!AQ9</f>
        <v>28793</v>
      </c>
      <c r="AM11" s="76">
        <f aca="true" t="shared" si="10" ref="AM11:AM17">IF(AB11=0,"",ROUND(AL11/AB11*100,2))</f>
        <v>11.81</v>
      </c>
      <c r="AN11" s="75">
        <f>'[1]Profi'!BE9</f>
        <v>219</v>
      </c>
      <c r="AO11" s="75">
        <f>'[1]Profi'!BG9</f>
        <v>418</v>
      </c>
      <c r="AP11" s="75">
        <f>'[1]Profi'!BM9</f>
        <v>0</v>
      </c>
      <c r="AQ11" s="75">
        <f>'[1]Profi'!BP9</f>
        <v>0</v>
      </c>
      <c r="AR11" s="75">
        <f>'[1]Profi'!BQ9</f>
        <v>0</v>
      </c>
      <c r="AS11" s="75">
        <f>'[1]Profi'!BR9</f>
        <v>218</v>
      </c>
      <c r="AT11" s="75">
        <f>'[1]Profi'!BS9</f>
        <v>182</v>
      </c>
      <c r="AU11" s="75">
        <f>SUM('[1]Profi'!BV9+'[1]Profi'!BX9+'[1]Profi'!BZ9)</f>
        <v>1</v>
      </c>
      <c r="AV11" s="76">
        <f>IF(C11=0,"",ROUND('[1]Profi'!CD9/(C11/1000),2))</f>
        <v>3.69</v>
      </c>
      <c r="AW11" s="75">
        <f>'[1]Profi'!CF9</f>
        <v>41</v>
      </c>
      <c r="AX11" s="76">
        <f aca="true" t="shared" si="11" ref="AX11:AX17">IF(C11=0,"",ROUND(AW11/(C11/1000),2))</f>
        <v>0.9</v>
      </c>
      <c r="AY11" s="76">
        <f>IF(C11=0,"",ROUND('[1]Profi'!CC9/(C11/1000),2))</f>
        <v>33.28</v>
      </c>
      <c r="AZ11" s="97"/>
      <c r="BA11" s="75">
        <f>'[1]Profi'!CK9</f>
        <v>6</v>
      </c>
      <c r="BB11" s="75">
        <f>'[1]Profi'!CM9</f>
        <v>57955</v>
      </c>
      <c r="BC11" s="75">
        <f>'[1]Profi'!CL9</f>
        <v>6</v>
      </c>
      <c r="BD11" s="75">
        <f>SUM('[1]Profi'!CN9+'[1]Profi'!CO9)</f>
        <v>48748</v>
      </c>
      <c r="BE11" s="76">
        <f>IF(BD11=0,"",ROUND('[1]Profi'!CO9/BD11*100,2))</f>
        <v>89.25</v>
      </c>
      <c r="BF11" s="75">
        <f>SUM('[1]Profi'!CP9+'[1]Profi'!CQ9)</f>
        <v>10523</v>
      </c>
      <c r="BG11" s="75">
        <f>'[1]Profi'!CR9</f>
        <v>0</v>
      </c>
      <c r="BH11" s="75">
        <f>'[1]Profi'!CS9</f>
        <v>2</v>
      </c>
      <c r="BI11" s="75">
        <f>SUM('[1]Profi'!CT9+'[1]Profi'!CU9)</f>
        <v>267</v>
      </c>
      <c r="BJ11" s="75">
        <f>'[1]Profi'!CW9</f>
        <v>938</v>
      </c>
      <c r="BK11" s="75">
        <f>'[1]Profi'!CX9</f>
        <v>146</v>
      </c>
      <c r="BL11" s="78">
        <f>'[1]Profi'!CZ9</f>
        <v>22</v>
      </c>
      <c r="BM11" s="76">
        <f aca="true" t="shared" si="12" ref="BM11:BM17">IF(C11=0,"",ROUND(BL11/(C11/1000),2))</f>
        <v>0.48</v>
      </c>
      <c r="BN11" s="76">
        <f aca="true" t="shared" si="13" ref="BN11:BN17">IF(R11=0,"",ROUND(BL11/(R11/1000),2))</f>
        <v>4.27</v>
      </c>
      <c r="BO11" s="76">
        <f aca="true" t="shared" si="14" ref="BO11:BO17">IF(V11=0,"",ROUND(BL11/(V11/1000),2))</f>
        <v>0.18</v>
      </c>
      <c r="BP11" s="76">
        <f>SUM('[1]Profi'!DA9+'[1]Profi'!DB9+'[1]Profi'!DC9+'[1]Profi'!DD9+'[1]Profi'!DE9+'[1]Profi'!DF9)</f>
        <v>20.5</v>
      </c>
      <c r="BQ11" s="76">
        <f>'[1]Profi'!DA9</f>
        <v>5</v>
      </c>
      <c r="BR11" s="79">
        <f>'[1]Profi'!DE9</f>
        <v>9</v>
      </c>
    </row>
    <row r="12" spans="1:70" s="81" customFormat="1" ht="12.75">
      <c r="A12" s="98" t="str">
        <f>CONCATENATE('[1]Profi'!A10)</f>
        <v>01</v>
      </c>
      <c r="B12" s="99" t="str">
        <f>IF('[1]Profi'!B10="","",CONCATENATE('[1]Profi'!B10))</f>
        <v>Břidličná</v>
      </c>
      <c r="C12" s="278">
        <f>'[1]Profi'!D10</f>
        <v>3114</v>
      </c>
      <c r="D12" s="279">
        <f>'[1]Profi'!H10-'[1]Profi'!FB10</f>
        <v>10093</v>
      </c>
      <c r="E12" s="280">
        <f>IF(D12=0,"",ROUND('[1]Profi'!U10/D12*100,2))</f>
        <v>81.05</v>
      </c>
      <c r="F12" s="280">
        <f>IF(C12=0,"",ROUND('[1]Profi'!T10/C12*1000,2))</f>
        <v>4.17</v>
      </c>
      <c r="G12" s="279">
        <f>'[1]Profi'!V10-'[1]Profi'!FA10</f>
        <v>362</v>
      </c>
      <c r="H12" s="103">
        <f>IF('[1]Profi'!U10=0,"",ROUND(G12/'[1]Profi'!U10*100,2))</f>
        <v>4.43</v>
      </c>
      <c r="I12" s="280">
        <f t="shared" si="0"/>
        <v>116.25</v>
      </c>
      <c r="J12" s="281">
        <f>IF(C12=0,"",ROUND(('[1]Profi'!EK10-'[1]Profi'!EZ10)/C12,2))</f>
        <v>32.6</v>
      </c>
      <c r="K12" s="104">
        <f>IF(AB12=0,"",ROUND(('[1]Profi'!EK10-'[1]Profi'!EZ10)/AB12,2))</f>
        <v>16.42</v>
      </c>
      <c r="L12" s="103">
        <f>IF('[1]Profi'!EK10=0,"",ROUND('[1]Profi'!EL10/'[1]Profi'!EK10*100,2))</f>
        <v>12.62</v>
      </c>
      <c r="M12" s="280">
        <f>IF('[1]Profi'!EK10=0,"",ROUND('[1]Profi'!EM10/'[1]Profi'!EK10*100,2))</f>
        <v>18.43</v>
      </c>
      <c r="N12" s="282">
        <f>'[1]Profi'!BO10</f>
        <v>604</v>
      </c>
      <c r="O12" s="282">
        <f t="shared" si="1"/>
        <v>10697</v>
      </c>
      <c r="P12" s="280">
        <f t="shared" si="2"/>
        <v>3.44</v>
      </c>
      <c r="Q12" s="283">
        <f t="shared" si="3"/>
        <v>0.54</v>
      </c>
      <c r="R12" s="284">
        <f>'[1]Profi'!AA10</f>
        <v>330</v>
      </c>
      <c r="S12" s="103">
        <f t="shared" si="4"/>
        <v>10.6</v>
      </c>
      <c r="T12" s="100">
        <f>'[1]Profi'!AB10</f>
        <v>55</v>
      </c>
      <c r="U12" s="103">
        <f t="shared" si="5"/>
        <v>16.67</v>
      </c>
      <c r="V12" s="100">
        <f>'[1]Profi'!AC10</f>
        <v>4633</v>
      </c>
      <c r="W12" s="103">
        <f>IF(V12=0,"",ROUND('[1]Profi'!AD10/V12*100,2))</f>
        <v>43.47</v>
      </c>
      <c r="X12" s="103">
        <f>IF(V12=0,"",ROUND('[1]Profi'!AJ10/V12*100,2))</f>
        <v>56.53</v>
      </c>
      <c r="Y12" s="103">
        <f>IF('[1]Profi'!AD10=0,"",ROUND('[1]Profi'!AF10/'[1]Profi'!AD10*100,2))</f>
        <v>2.38</v>
      </c>
      <c r="Z12" s="103">
        <f>IF('[1]Profi'!AD10=0,"",ROUND(SUM('[1]Profi'!AG10+'[1]Profi'!AH10)/'[1]Profi'!AD10*100,2))</f>
        <v>15.24</v>
      </c>
      <c r="AA12" s="103">
        <f t="shared" si="6"/>
        <v>1.49</v>
      </c>
      <c r="AB12" s="100">
        <f>'[1]Profi'!AL10</f>
        <v>6182</v>
      </c>
      <c r="AC12" s="103">
        <f t="shared" si="7"/>
        <v>1.99</v>
      </c>
      <c r="AD12" s="103">
        <f t="shared" si="8"/>
        <v>18.73</v>
      </c>
      <c r="AE12" s="103">
        <f>IF(AB12=0,"",ROUND('[1]Profi'!BA10/AB12*100,2))</f>
        <v>0</v>
      </c>
      <c r="AF12" s="103">
        <f>IF(AB12=0,"",ROUND('[1]Profi'!BB10/AB12*100,2))</f>
        <v>31.74</v>
      </c>
      <c r="AG12" s="100">
        <f>SUM('[1]Profi'!AM10+'[1]Profi'!AN10)</f>
        <v>4705</v>
      </c>
      <c r="AH12" s="103">
        <f>IF(AG12=0,"",ROUND('[1]Profi'!AM10/AG12*100,2))</f>
        <v>9.1</v>
      </c>
      <c r="AI12" s="100">
        <f>SUM('[1]Profi'!AO10+'[1]Profi'!AP10)</f>
        <v>117</v>
      </c>
      <c r="AJ12" s="103">
        <f t="shared" si="9"/>
        <v>2.13</v>
      </c>
      <c r="AK12" s="103">
        <f>IF(AI12=0,"",ROUND('[1]Profi'!AO10/AI12*100,2))</f>
        <v>67.52</v>
      </c>
      <c r="AL12" s="100">
        <f>'[1]Profi'!AQ10</f>
        <v>403</v>
      </c>
      <c r="AM12" s="103">
        <f t="shared" si="10"/>
        <v>6.52</v>
      </c>
      <c r="AN12" s="100">
        <f>'[1]Profi'!BE10</f>
        <v>2</v>
      </c>
      <c r="AO12" s="100">
        <f>'[1]Profi'!BG10</f>
        <v>105</v>
      </c>
      <c r="AP12" s="100">
        <f>'[1]Profi'!BM10</f>
        <v>0</v>
      </c>
      <c r="AQ12" s="100">
        <f>'[1]Profi'!BP10</f>
        <v>0</v>
      </c>
      <c r="AR12" s="100">
        <f>'[1]Profi'!BQ10</f>
        <v>0</v>
      </c>
      <c r="AS12" s="100">
        <f>'[1]Profi'!BR10</f>
        <v>21</v>
      </c>
      <c r="AT12" s="100">
        <f>'[1]Profi'!BS10</f>
        <v>0</v>
      </c>
      <c r="AU12" s="100">
        <f>SUM('[1]Profi'!BV10+'[1]Profi'!BX10+'[1]Profi'!BZ10)</f>
        <v>0</v>
      </c>
      <c r="AV12" s="103">
        <f>IF(C12=0,"",ROUND('[1]Profi'!CD10/(C12/1000),2))</f>
        <v>9.63</v>
      </c>
      <c r="AW12" s="100">
        <f>'[1]Profi'!CF10</f>
        <v>3</v>
      </c>
      <c r="AX12" s="103">
        <f t="shared" si="11"/>
        <v>0.96</v>
      </c>
      <c r="AY12" s="103">
        <f>IF(C12=0,"",ROUND('[1]Profi'!CC10/(C12/1000),2))</f>
        <v>57.16</v>
      </c>
      <c r="AZ12" s="100">
        <f>'[1]Profi'!CI10</f>
        <v>34</v>
      </c>
      <c r="BA12" s="100">
        <f>'[1]Profi'!CK10</f>
        <v>1</v>
      </c>
      <c r="BB12" s="100">
        <f>'[1]Profi'!CM10</f>
        <v>1462</v>
      </c>
      <c r="BC12" s="100">
        <f>'[1]Profi'!CL10</f>
        <v>1</v>
      </c>
      <c r="BD12" s="100">
        <f>SUM('[1]Profi'!CN10+'[1]Profi'!CO10)</f>
        <v>2351</v>
      </c>
      <c r="BE12" s="103">
        <f>IF(BD12=0,"",ROUND('[1]Profi'!CO10/BD12*100,2))</f>
        <v>100</v>
      </c>
      <c r="BF12" s="100">
        <f>SUM('[1]Profi'!CP10+'[1]Profi'!CQ10)</f>
        <v>268</v>
      </c>
      <c r="BG12" s="100">
        <f>'[1]Profi'!CR10</f>
        <v>0</v>
      </c>
      <c r="BH12" s="100">
        <f>'[1]Profi'!CS10</f>
        <v>0</v>
      </c>
      <c r="BI12" s="100">
        <f>SUM('[1]Profi'!CT10+'[1]Profi'!CU10)</f>
        <v>0</v>
      </c>
      <c r="BJ12" s="100">
        <f>'[1]Profi'!CW10</f>
        <v>49</v>
      </c>
      <c r="BK12" s="100">
        <f>'[1]Profi'!CX10</f>
        <v>0</v>
      </c>
      <c r="BL12" s="104">
        <f>'[1]Profi'!CZ10</f>
        <v>1</v>
      </c>
      <c r="BM12" s="103">
        <f t="shared" si="12"/>
        <v>0.32</v>
      </c>
      <c r="BN12" s="103">
        <f t="shared" si="13"/>
        <v>3.03</v>
      </c>
      <c r="BO12" s="103">
        <f t="shared" si="14"/>
        <v>0.22</v>
      </c>
      <c r="BP12" s="103">
        <f>SUM('[1]Profi'!DA10+'[1]Profi'!DB10+'[1]Profi'!DC10+'[1]Profi'!DD10+'[1]Profi'!DE10+'[1]Profi'!DF10)</f>
        <v>1</v>
      </c>
      <c r="BQ12" s="103">
        <f>'[1]Profi'!DA10</f>
        <v>0</v>
      </c>
      <c r="BR12" s="179">
        <f>'[1]Profi'!DE10</f>
        <v>1</v>
      </c>
    </row>
    <row r="13" spans="1:70" s="81" customFormat="1" ht="12.75">
      <c r="A13" s="106" t="str">
        <f>CONCATENATE('[1]Profi'!A11)</f>
        <v>02</v>
      </c>
      <c r="B13" s="132" t="str">
        <f>IF('[1]Profi'!B11="","",CONCATENATE('[1]Profi'!B11))</f>
        <v>Horní Benešov</v>
      </c>
      <c r="C13" s="285">
        <f>'[1]Profi'!D11</f>
        <v>2307</v>
      </c>
      <c r="D13" s="286">
        <f>'[1]Profi'!H11-'[1]Profi'!FB11</f>
        <v>15611</v>
      </c>
      <c r="E13" s="287">
        <f>IF(D13=0,"",ROUND('[1]Profi'!U11/D13*100,2))</f>
        <v>79.16</v>
      </c>
      <c r="F13" s="287">
        <f>IF(C13=0,"",ROUND('[1]Profi'!T11/C13*1000,2))</f>
        <v>6.5</v>
      </c>
      <c r="G13" s="286">
        <f>'[1]Profi'!V11-'[1]Profi'!FA11</f>
        <v>381</v>
      </c>
      <c r="H13" s="110">
        <f>IF('[1]Profi'!U11=0,"",ROUND(G13/'[1]Profi'!U11*100,2))</f>
        <v>3.08</v>
      </c>
      <c r="I13" s="288">
        <f t="shared" si="0"/>
        <v>165.15</v>
      </c>
      <c r="J13" s="289">
        <f>IF(C13=0,"",ROUND(('[1]Profi'!EK11-'[1]Profi'!EZ11)/C13,2))</f>
        <v>34.84</v>
      </c>
      <c r="K13" s="134">
        <f>IF(AB13=0,"",ROUND(('[1]Profi'!EK11-'[1]Profi'!EZ11)/AB13,2))</f>
        <v>12.22</v>
      </c>
      <c r="L13" s="110">
        <f>IF('[1]Profi'!EK11=0,"",ROUND('[1]Profi'!EL11/'[1]Profi'!EK11*100,2))</f>
        <v>7.89</v>
      </c>
      <c r="M13" s="287">
        <f>IF('[1]Profi'!EK11=0,"",ROUND('[1]Profi'!EM11/'[1]Profi'!EK11*100,2))</f>
        <v>0</v>
      </c>
      <c r="N13" s="290">
        <f>'[1]Profi'!BO11</f>
        <v>320</v>
      </c>
      <c r="O13" s="290">
        <f t="shared" si="1"/>
        <v>15931</v>
      </c>
      <c r="P13" s="287">
        <f t="shared" si="2"/>
        <v>6.91</v>
      </c>
      <c r="Q13" s="291">
        <f t="shared" si="3"/>
        <v>0.39</v>
      </c>
      <c r="R13" s="292">
        <f>'[1]Profi'!AA11</f>
        <v>226</v>
      </c>
      <c r="S13" s="110">
        <f t="shared" si="4"/>
        <v>9.8</v>
      </c>
      <c r="T13" s="107">
        <f>'[1]Profi'!AB11</f>
        <v>68</v>
      </c>
      <c r="U13" s="110">
        <f t="shared" si="5"/>
        <v>30.09</v>
      </c>
      <c r="V13" s="107">
        <f>'[1]Profi'!AC11</f>
        <v>5361</v>
      </c>
      <c r="W13" s="110">
        <f>IF(V13=0,"",ROUND('[1]Profi'!AD11/V13*100,2))</f>
        <v>60.08</v>
      </c>
      <c r="X13" s="110">
        <f>IF(V13=0,"",ROUND('[1]Profi'!AJ11/V13*100,2))</f>
        <v>39.92</v>
      </c>
      <c r="Y13" s="110">
        <f>IF('[1]Profi'!AD11=0,"",ROUND('[1]Profi'!AF11/'[1]Profi'!AD11*100,2))</f>
        <v>9.41</v>
      </c>
      <c r="Z13" s="110">
        <f>IF('[1]Profi'!AD11=0,"",ROUND(SUM('[1]Profi'!AG11+'[1]Profi'!AH11)/'[1]Profi'!AD11*100,2))</f>
        <v>41.23</v>
      </c>
      <c r="AA13" s="110">
        <f t="shared" si="6"/>
        <v>2.32</v>
      </c>
      <c r="AB13" s="107">
        <f>'[1]Profi'!AL11</f>
        <v>6575</v>
      </c>
      <c r="AC13" s="110">
        <f t="shared" si="7"/>
        <v>2.85</v>
      </c>
      <c r="AD13" s="110">
        <f t="shared" si="8"/>
        <v>29.09</v>
      </c>
      <c r="AE13" s="110">
        <f>IF(AB13=0,"",ROUND('[1]Profi'!BA11/AB13*100,2))</f>
        <v>0.3</v>
      </c>
      <c r="AF13" s="110">
        <f>IF(AB13=0,"",ROUND('[1]Profi'!BB11/AB13*100,2))</f>
        <v>42.49</v>
      </c>
      <c r="AG13" s="107">
        <f>SUM('[1]Profi'!AM11+'[1]Profi'!AN11)</f>
        <v>5814</v>
      </c>
      <c r="AH13" s="110">
        <f>IF(AG13=0,"",ROUND('[1]Profi'!AM11/AG13*100,2))</f>
        <v>6.98</v>
      </c>
      <c r="AI13" s="107">
        <f>SUM('[1]Profi'!AO11+'[1]Profi'!AP11)</f>
        <v>345</v>
      </c>
      <c r="AJ13" s="110">
        <f t="shared" si="9"/>
        <v>5.07</v>
      </c>
      <c r="AK13" s="110">
        <f>IF(AI13=0,"",ROUND('[1]Profi'!AO11/AI13*100,2))</f>
        <v>8.41</v>
      </c>
      <c r="AL13" s="107">
        <f>'[1]Profi'!AQ11</f>
        <v>409</v>
      </c>
      <c r="AM13" s="110">
        <f t="shared" si="10"/>
        <v>6.22</v>
      </c>
      <c r="AN13" s="107">
        <f>'[1]Profi'!BE11</f>
        <v>2</v>
      </c>
      <c r="AO13" s="107">
        <f>'[1]Profi'!BG11</f>
        <v>34</v>
      </c>
      <c r="AP13" s="107">
        <f>'[1]Profi'!BM11</f>
        <v>0</v>
      </c>
      <c r="AQ13" s="107">
        <f>'[1]Profi'!BP11</f>
        <v>0</v>
      </c>
      <c r="AR13" s="107">
        <f>'[1]Profi'!BQ11</f>
        <v>0</v>
      </c>
      <c r="AS13" s="107">
        <f>'[1]Profi'!BR11</f>
        <v>37</v>
      </c>
      <c r="AT13" s="107">
        <f>'[1]Profi'!BS11</f>
        <v>29</v>
      </c>
      <c r="AU13" s="107">
        <f>SUM('[1]Profi'!BV11+'[1]Profi'!BX11+'[1]Profi'!BZ11)</f>
        <v>0</v>
      </c>
      <c r="AV13" s="110">
        <f>IF(C13=0,"",ROUND('[1]Profi'!CD11/(C13/1000),2))</f>
        <v>13</v>
      </c>
      <c r="AW13" s="107">
        <f>'[1]Profi'!CF11</f>
        <v>9</v>
      </c>
      <c r="AX13" s="110">
        <f t="shared" si="11"/>
        <v>3.9</v>
      </c>
      <c r="AY13" s="110">
        <f>IF(C13=0,"",ROUND('[1]Profi'!CC11/(C13/1000),2))</f>
        <v>110.53</v>
      </c>
      <c r="AZ13" s="107">
        <f>'[1]Profi'!CI11</f>
        <v>37</v>
      </c>
      <c r="BA13" s="107">
        <f>'[1]Profi'!CK11</f>
        <v>1</v>
      </c>
      <c r="BB13" s="107">
        <f>'[1]Profi'!CM11</f>
        <v>2685</v>
      </c>
      <c r="BC13" s="107">
        <f>'[1]Profi'!CL11</f>
        <v>1</v>
      </c>
      <c r="BD13" s="107">
        <f>SUM('[1]Profi'!CN11+'[1]Profi'!CO11)</f>
        <v>2086</v>
      </c>
      <c r="BE13" s="110">
        <f>IF(BD13=0,"",ROUND('[1]Profi'!CO11/BD13*100,2))</f>
        <v>100</v>
      </c>
      <c r="BF13" s="107">
        <f>SUM('[1]Profi'!CP11+'[1]Profi'!CQ11)</f>
        <v>54</v>
      </c>
      <c r="BG13" s="107">
        <f>'[1]Profi'!CR11</f>
        <v>0</v>
      </c>
      <c r="BH13" s="107">
        <f>'[1]Profi'!CS11</f>
        <v>0</v>
      </c>
      <c r="BI13" s="107">
        <f>SUM('[1]Profi'!CT11+'[1]Profi'!CU11)</f>
        <v>0</v>
      </c>
      <c r="BJ13" s="107">
        <f>'[1]Profi'!CW11</f>
        <v>0</v>
      </c>
      <c r="BK13" s="107">
        <f>'[1]Profi'!CX11</f>
        <v>0</v>
      </c>
      <c r="BL13" s="134">
        <f>'[1]Profi'!CZ11</f>
        <v>2</v>
      </c>
      <c r="BM13" s="110">
        <f t="shared" si="12"/>
        <v>0.87</v>
      </c>
      <c r="BN13" s="110">
        <f t="shared" si="13"/>
        <v>8.85</v>
      </c>
      <c r="BO13" s="110">
        <f t="shared" si="14"/>
        <v>0.37</v>
      </c>
      <c r="BP13" s="110">
        <f>SUM('[1]Profi'!DA11+'[1]Profi'!DB11+'[1]Profi'!DC11+'[1]Profi'!DD11+'[1]Profi'!DE11+'[1]Profi'!DF11)</f>
        <v>2</v>
      </c>
      <c r="BQ13" s="110">
        <f>'[1]Profi'!DA11</f>
        <v>0</v>
      </c>
      <c r="BR13" s="181">
        <f>'[1]Profi'!DE11</f>
        <v>1</v>
      </c>
    </row>
    <row r="14" spans="1:70" s="81" customFormat="1" ht="12.75">
      <c r="A14" s="106" t="str">
        <f>CONCATENATE('[1]Profi'!A12)</f>
        <v>03</v>
      </c>
      <c r="B14" s="132" t="str">
        <f>IF('[1]Profi'!B12="","",CONCATENATE('[1]Profi'!B12))</f>
        <v>Krnov</v>
      </c>
      <c r="C14" s="285">
        <f>'[1]Profi'!D12</f>
        <v>23356</v>
      </c>
      <c r="D14" s="286">
        <f>'[1]Profi'!H12-'[1]Profi'!FB12</f>
        <v>105906</v>
      </c>
      <c r="E14" s="287">
        <f>IF(D14=0,"",ROUND('[1]Profi'!U12/D14*100,2))</f>
        <v>70.82</v>
      </c>
      <c r="F14" s="287">
        <f>IF(C14=0,"",ROUND('[1]Profi'!T12/C14*1000,2))</f>
        <v>4.71</v>
      </c>
      <c r="G14" s="286">
        <f>'[1]Profi'!V12-'[1]Profi'!FA12</f>
        <v>3631</v>
      </c>
      <c r="H14" s="110">
        <f>IF('[1]Profi'!U12=0,"",ROUND(G14/'[1]Profi'!U12*100,2))</f>
        <v>4.84</v>
      </c>
      <c r="I14" s="287">
        <f t="shared" si="0"/>
        <v>155.46</v>
      </c>
      <c r="J14" s="289">
        <f>IF(C14=0,"",ROUND(('[1]Profi'!EK12-'[1]Profi'!EZ12)/C14,2))</f>
        <v>40.06</v>
      </c>
      <c r="K14" s="134">
        <f>IF(AB14=0,"",ROUND(('[1]Profi'!EK12-'[1]Profi'!EZ12)/AB14,2))</f>
        <v>5.98</v>
      </c>
      <c r="L14" s="110">
        <f>IF('[1]Profi'!EK12=0,"",ROUND('[1]Profi'!EL12/'[1]Profi'!EK12*100,2))</f>
        <v>13.22</v>
      </c>
      <c r="M14" s="287">
        <f>IF('[1]Profi'!EK12=0,"",ROUND('[1]Profi'!EM12/'[1]Profi'!EK12*100,2))</f>
        <v>1.54</v>
      </c>
      <c r="N14" s="290">
        <f>'[1]Profi'!BO12</f>
        <v>240</v>
      </c>
      <c r="O14" s="290">
        <f t="shared" si="1"/>
        <v>106146</v>
      </c>
      <c r="P14" s="287">
        <f t="shared" si="2"/>
        <v>4.54</v>
      </c>
      <c r="Q14" s="291">
        <f t="shared" si="3"/>
        <v>1.34</v>
      </c>
      <c r="R14" s="292">
        <f>'[1]Profi'!AA12</f>
        <v>3003</v>
      </c>
      <c r="S14" s="110">
        <f t="shared" si="4"/>
        <v>12.86</v>
      </c>
      <c r="T14" s="107">
        <f>'[1]Profi'!AB12</f>
        <v>928</v>
      </c>
      <c r="U14" s="110">
        <f t="shared" si="5"/>
        <v>30.9</v>
      </c>
      <c r="V14" s="107">
        <f>'[1]Profi'!AC12</f>
        <v>79512</v>
      </c>
      <c r="W14" s="110">
        <f>IF(V14=0,"",ROUND('[1]Profi'!AD12/V14*100,2))</f>
        <v>56.26</v>
      </c>
      <c r="X14" s="110">
        <f>IF(V14=0,"",ROUND('[1]Profi'!AJ12/V14*100,2))</f>
        <v>43.74</v>
      </c>
      <c r="Y14" s="110">
        <f>IF('[1]Profi'!AD12=0,"",ROUND('[1]Profi'!AF12/'[1]Profi'!AD12*100,2))</f>
        <v>6.62</v>
      </c>
      <c r="Z14" s="110">
        <f>IF('[1]Profi'!AD12=0,"",ROUND(SUM('[1]Profi'!AG12+'[1]Profi'!AH12)/'[1]Profi'!AD12*100,2))</f>
        <v>11.15</v>
      </c>
      <c r="AA14" s="110">
        <f t="shared" si="6"/>
        <v>3.4</v>
      </c>
      <c r="AB14" s="107">
        <f>'[1]Profi'!AL12</f>
        <v>156462</v>
      </c>
      <c r="AC14" s="110">
        <f t="shared" si="7"/>
        <v>6.7</v>
      </c>
      <c r="AD14" s="110">
        <f t="shared" si="8"/>
        <v>52.1</v>
      </c>
      <c r="AE14" s="110">
        <f>IF(AB14=0,"",ROUND('[1]Profi'!BA12/AB14*100,2))</f>
        <v>3.43</v>
      </c>
      <c r="AF14" s="110">
        <f>IF(AB14=0,"",ROUND('[1]Profi'!BB12/AB14*100,2))</f>
        <v>57.3</v>
      </c>
      <c r="AG14" s="107">
        <f>SUM('[1]Profi'!AM12+'[1]Profi'!AN12)</f>
        <v>118016</v>
      </c>
      <c r="AH14" s="110">
        <f>IF(AG14=0,"",ROUND('[1]Profi'!AM12/AG14*100,2))</f>
        <v>17.42</v>
      </c>
      <c r="AI14" s="107">
        <f>SUM('[1]Profi'!AO12+'[1]Profi'!AP12)</f>
        <v>19889</v>
      </c>
      <c r="AJ14" s="110">
        <f t="shared" si="9"/>
        <v>21.43</v>
      </c>
      <c r="AK14" s="110">
        <f>IF(AI14=0,"",ROUND('[1]Profi'!AO12/AI14*100,2))</f>
        <v>22.47</v>
      </c>
      <c r="AL14" s="107">
        <f>'[1]Profi'!AQ12</f>
        <v>14451</v>
      </c>
      <c r="AM14" s="110">
        <f t="shared" si="10"/>
        <v>9.24</v>
      </c>
      <c r="AN14" s="107">
        <f>'[1]Profi'!BE12</f>
        <v>86</v>
      </c>
      <c r="AO14" s="107">
        <f>'[1]Profi'!BG12</f>
        <v>99</v>
      </c>
      <c r="AP14" s="107">
        <f>'[1]Profi'!BM12</f>
        <v>0</v>
      </c>
      <c r="AQ14" s="107">
        <f>'[1]Profi'!BP12</f>
        <v>0</v>
      </c>
      <c r="AR14" s="107">
        <f>'[1]Profi'!BQ12</f>
        <v>0</v>
      </c>
      <c r="AS14" s="107">
        <f>'[1]Profi'!BR12</f>
        <v>96</v>
      </c>
      <c r="AT14" s="107">
        <f>'[1]Profi'!BS12</f>
        <v>75</v>
      </c>
      <c r="AU14" s="107">
        <f>SUM('[1]Profi'!BV12+'[1]Profi'!BX12+'[1]Profi'!BZ12)</f>
        <v>1</v>
      </c>
      <c r="AV14" s="110">
        <f>IF(C14=0,"",ROUND('[1]Profi'!CD12/(C14/1000),2))</f>
        <v>2.01</v>
      </c>
      <c r="AW14" s="107">
        <f>'[1]Profi'!CF12</f>
        <v>19</v>
      </c>
      <c r="AX14" s="110">
        <f t="shared" si="11"/>
        <v>0.81</v>
      </c>
      <c r="AY14" s="110">
        <f>IF(C14=0,"",ROUND('[1]Profi'!CC12/(C14/1000),2))</f>
        <v>14.56</v>
      </c>
      <c r="AZ14" s="107">
        <f>'[1]Profi'!CI12</f>
        <v>42</v>
      </c>
      <c r="BA14" s="107">
        <f>'[1]Profi'!CK12</f>
        <v>1</v>
      </c>
      <c r="BB14" s="107">
        <f>'[1]Profi'!CM12</f>
        <v>18746</v>
      </c>
      <c r="BC14" s="107">
        <f>'[1]Profi'!CL12</f>
        <v>1</v>
      </c>
      <c r="BD14" s="107">
        <f>SUM('[1]Profi'!CN12+'[1]Profi'!CO12)</f>
        <v>32952</v>
      </c>
      <c r="BE14" s="110">
        <f>IF(BD14=0,"",ROUND('[1]Profi'!CO12/BD14*100,2))</f>
        <v>84.57</v>
      </c>
      <c r="BF14" s="107">
        <f>SUM('[1]Profi'!CP12+'[1]Profi'!CQ12)</f>
        <v>7015</v>
      </c>
      <c r="BG14" s="107">
        <f>'[1]Profi'!CR12</f>
        <v>0</v>
      </c>
      <c r="BH14" s="107">
        <f>'[1]Profi'!CS12</f>
        <v>2</v>
      </c>
      <c r="BI14" s="107">
        <f>SUM('[1]Profi'!CT12+'[1]Profi'!CU12)</f>
        <v>267</v>
      </c>
      <c r="BJ14" s="107">
        <f>'[1]Profi'!CW12</f>
        <v>889</v>
      </c>
      <c r="BK14" s="107">
        <f>'[1]Profi'!CX12</f>
        <v>0</v>
      </c>
      <c r="BL14" s="134">
        <f>'[1]Profi'!CZ12</f>
        <v>11</v>
      </c>
      <c r="BM14" s="110">
        <f t="shared" si="12"/>
        <v>0.47</v>
      </c>
      <c r="BN14" s="110">
        <f t="shared" si="13"/>
        <v>3.66</v>
      </c>
      <c r="BO14" s="110">
        <f t="shared" si="14"/>
        <v>0.14</v>
      </c>
      <c r="BP14" s="110">
        <f>SUM('[1]Profi'!DA12+'[1]Profi'!DB12+'[1]Profi'!DC12+'[1]Profi'!DD12+'[1]Profi'!DE12+'[1]Profi'!DF12)</f>
        <v>10</v>
      </c>
      <c r="BQ14" s="110">
        <f>'[1]Profi'!DA12</f>
        <v>3</v>
      </c>
      <c r="BR14" s="181">
        <f>'[1]Profi'!DE12</f>
        <v>3</v>
      </c>
    </row>
    <row r="15" spans="1:70" s="81" customFormat="1" ht="12.75">
      <c r="A15" s="106" t="str">
        <f>CONCATENATE('[1]Profi'!A13)</f>
        <v>04</v>
      </c>
      <c r="B15" s="132" t="str">
        <f>IF('[1]Profi'!B13="","",CONCATENATE('[1]Profi'!B13))</f>
        <v>Město Albrechtice</v>
      </c>
      <c r="C15" s="285">
        <f>'[1]Profi'!D13</f>
        <v>3486</v>
      </c>
      <c r="D15" s="286">
        <f>'[1]Profi'!H13-'[1]Profi'!FB13</f>
        <v>17892</v>
      </c>
      <c r="E15" s="287">
        <f>IF(D15=0,"",ROUND('[1]Profi'!U13/D15*100,2))</f>
        <v>93.9</v>
      </c>
      <c r="F15" s="287">
        <f>IF(C15=0,"",ROUND('[1]Profi'!T13/C15*1000,2))</f>
        <v>2.29</v>
      </c>
      <c r="G15" s="286">
        <f>'[1]Profi'!V13-'[1]Profi'!FA13</f>
        <v>498</v>
      </c>
      <c r="H15" s="110">
        <f>IF('[1]Profi'!U13=0,"",ROUND(G15/'[1]Profi'!U13*100,2))</f>
        <v>2.96</v>
      </c>
      <c r="I15" s="287">
        <f t="shared" si="0"/>
        <v>142.86</v>
      </c>
      <c r="J15" s="289">
        <f>IF(C15=0,"",ROUND(('[1]Profi'!EK13-'[1]Profi'!EZ13)/C15,2))</f>
        <v>30.42</v>
      </c>
      <c r="K15" s="134">
        <f>IF(AB15=0,"",ROUND(('[1]Profi'!EK13-'[1]Profi'!EZ13)/AB15,2))</f>
        <v>8.3</v>
      </c>
      <c r="L15" s="110">
        <f>IF('[1]Profi'!EK13=0,"",ROUND('[1]Profi'!EL13/'[1]Profi'!EK13*100,2))</f>
        <v>5.69</v>
      </c>
      <c r="M15" s="287">
        <f>IF('[1]Profi'!EK13=0,"",ROUND('[1]Profi'!EM13/'[1]Profi'!EK13*100,2))</f>
        <v>0</v>
      </c>
      <c r="N15" s="290">
        <f>'[1]Profi'!BO13</f>
        <v>123</v>
      </c>
      <c r="O15" s="290">
        <f t="shared" si="1"/>
        <v>18015</v>
      </c>
      <c r="P15" s="287">
        <f t="shared" si="2"/>
        <v>5.17</v>
      </c>
      <c r="Q15" s="291">
        <f t="shared" si="3"/>
        <v>0.61</v>
      </c>
      <c r="R15" s="292">
        <f>'[1]Profi'!AA13</f>
        <v>297</v>
      </c>
      <c r="S15" s="110">
        <f t="shared" si="4"/>
        <v>8.52</v>
      </c>
      <c r="T15" s="107">
        <f>'[1]Profi'!AB13</f>
        <v>62</v>
      </c>
      <c r="U15" s="110">
        <f t="shared" si="5"/>
        <v>20.88</v>
      </c>
      <c r="V15" s="107">
        <f>'[1]Profi'!AC13</f>
        <v>2041</v>
      </c>
      <c r="W15" s="110">
        <f>IF(V15=0,"",ROUND('[1]Profi'!AD13/V15*100,2))</f>
        <v>100</v>
      </c>
      <c r="X15" s="110">
        <f>IF(V15=0,"",ROUND('[1]Profi'!AJ13/V15*100,2))</f>
        <v>0</v>
      </c>
      <c r="Y15" s="110">
        <f>IF('[1]Profi'!AD13=0,"",ROUND('[1]Profi'!AF13/'[1]Profi'!AD13*100,2))</f>
        <v>3.09</v>
      </c>
      <c r="Z15" s="110">
        <f>IF('[1]Profi'!AD13=0,"",ROUND(SUM('[1]Profi'!AG13+'[1]Profi'!AH13)/'[1]Profi'!AD13*100,2))</f>
        <v>5.98</v>
      </c>
      <c r="AA15" s="110">
        <f t="shared" si="6"/>
        <v>0.59</v>
      </c>
      <c r="AB15" s="107">
        <f>'[1]Profi'!AL13</f>
        <v>12773</v>
      </c>
      <c r="AC15" s="110">
        <f t="shared" si="7"/>
        <v>3.66</v>
      </c>
      <c r="AD15" s="110">
        <f t="shared" si="8"/>
        <v>43.01</v>
      </c>
      <c r="AE15" s="110">
        <f>IF(AB15=0,"",ROUND('[1]Profi'!BA13/AB15*100,2))</f>
        <v>0</v>
      </c>
      <c r="AF15" s="110">
        <f>IF(AB15=0,"",ROUND('[1]Profi'!BB13/AB15*100,2))</f>
        <v>16.61</v>
      </c>
      <c r="AG15" s="107">
        <f>SUM('[1]Profi'!AM13+'[1]Profi'!AN13)</f>
        <v>9859</v>
      </c>
      <c r="AH15" s="110">
        <f>IF(AG15=0,"",ROUND('[1]Profi'!AM13/AG15*100,2))</f>
        <v>3.64</v>
      </c>
      <c r="AI15" s="107">
        <f>SUM('[1]Profi'!AO13+'[1]Profi'!AP13)</f>
        <v>1214</v>
      </c>
      <c r="AJ15" s="110">
        <f t="shared" si="9"/>
        <v>19.58</v>
      </c>
      <c r="AK15" s="110">
        <f>IF(AI15=0,"",ROUND('[1]Profi'!AO13/AI15*100,2))</f>
        <v>7.5</v>
      </c>
      <c r="AL15" s="107">
        <f>'[1]Profi'!AQ13</f>
        <v>1700</v>
      </c>
      <c r="AM15" s="110">
        <f t="shared" si="10"/>
        <v>13.31</v>
      </c>
      <c r="AN15" s="107">
        <f>'[1]Profi'!BE13</f>
        <v>0</v>
      </c>
      <c r="AO15" s="107">
        <f>'[1]Profi'!BG13</f>
        <v>5</v>
      </c>
      <c r="AP15" s="107">
        <f>'[1]Profi'!BM13</f>
        <v>0</v>
      </c>
      <c r="AQ15" s="107">
        <f>'[1]Profi'!BP13</f>
        <v>0</v>
      </c>
      <c r="AR15" s="107">
        <f>'[1]Profi'!BQ13</f>
        <v>0</v>
      </c>
      <c r="AS15" s="107">
        <f>'[1]Profi'!BR13</f>
        <v>6</v>
      </c>
      <c r="AT15" s="107">
        <f>'[1]Profi'!BS13</f>
        <v>0</v>
      </c>
      <c r="AU15" s="107">
        <f>SUM('[1]Profi'!BV13+'[1]Profi'!BX13+'[1]Profi'!BZ13)</f>
        <v>0</v>
      </c>
      <c r="AV15" s="110">
        <f>IF(C15=0,"",ROUND('[1]Profi'!CD13/(C15/1000),2))</f>
        <v>1.43</v>
      </c>
      <c r="AW15" s="107">
        <f>'[1]Profi'!CF13</f>
        <v>2</v>
      </c>
      <c r="AX15" s="110">
        <f t="shared" si="11"/>
        <v>0.57</v>
      </c>
      <c r="AY15" s="110">
        <f>IF(C15=0,"",ROUND('[1]Profi'!CC13/(C15/1000),2))</f>
        <v>30.12</v>
      </c>
      <c r="AZ15" s="107">
        <f>'[1]Profi'!CI13</f>
        <v>20</v>
      </c>
      <c r="BA15" s="107">
        <f>'[1]Profi'!CK13</f>
        <v>1</v>
      </c>
      <c r="BB15" s="107">
        <f>'[1]Profi'!CM13</f>
        <v>2861</v>
      </c>
      <c r="BC15" s="107">
        <f>'[1]Profi'!CL13</f>
        <v>1</v>
      </c>
      <c r="BD15" s="107">
        <f>SUM('[1]Profi'!CN13+'[1]Profi'!CO13)</f>
        <v>0</v>
      </c>
      <c r="BE15" s="110">
        <f>IF(BD15=0,"",ROUND('[1]Profi'!CO13/BD15*100,2))</f>
      </c>
      <c r="BF15" s="107">
        <f>SUM('[1]Profi'!CP13+'[1]Profi'!CQ13)</f>
        <v>0</v>
      </c>
      <c r="BG15" s="107">
        <f>'[1]Profi'!CR13</f>
        <v>0</v>
      </c>
      <c r="BH15" s="107">
        <f>'[1]Profi'!CS13</f>
        <v>0</v>
      </c>
      <c r="BI15" s="107">
        <f>SUM('[1]Profi'!CT13+'[1]Profi'!CU13)</f>
        <v>0</v>
      </c>
      <c r="BJ15" s="107">
        <f>'[1]Profi'!CW13</f>
        <v>0</v>
      </c>
      <c r="BK15" s="107">
        <f>'[1]Profi'!CX13</f>
        <v>4</v>
      </c>
      <c r="BL15" s="134">
        <f>'[1]Profi'!CZ13</f>
        <v>1</v>
      </c>
      <c r="BM15" s="110">
        <f t="shared" si="12"/>
        <v>0.29</v>
      </c>
      <c r="BN15" s="110">
        <f t="shared" si="13"/>
        <v>3.37</v>
      </c>
      <c r="BO15" s="110">
        <f t="shared" si="14"/>
        <v>0.49</v>
      </c>
      <c r="BP15" s="110">
        <f>SUM('[1]Profi'!DA13+'[1]Profi'!DB13+'[1]Profi'!DC13+'[1]Profi'!DD13+'[1]Profi'!DE13+'[1]Profi'!DF13)</f>
        <v>1</v>
      </c>
      <c r="BQ15" s="110">
        <f>'[1]Profi'!DA13</f>
        <v>0</v>
      </c>
      <c r="BR15" s="181">
        <f>'[1]Profi'!DE13</f>
        <v>1</v>
      </c>
    </row>
    <row r="16" spans="1:70" s="83" customFormat="1" ht="12.75">
      <c r="A16" s="112" t="str">
        <f>CONCATENATE('[1]Profi'!A14)</f>
        <v>05</v>
      </c>
      <c r="B16" s="217" t="str">
        <f>IF('[1]Profi'!B14="","",CONCATENATE('[1]Profi'!B14))</f>
        <v>Rýmařov</v>
      </c>
      <c r="C16" s="293">
        <f>'[1]Profi'!D14</f>
        <v>8206</v>
      </c>
      <c r="D16" s="294">
        <f>'[1]Profi'!H14-'[1]Profi'!FB14</f>
        <v>28061</v>
      </c>
      <c r="E16" s="295">
        <f>IF(D16=0,"",ROUND('[1]Profi'!U14/D16*100,2))</f>
        <v>89.09</v>
      </c>
      <c r="F16" s="295">
        <f>IF(C16=0,"",ROUND('[1]Profi'!T14/C16*1000,2))</f>
        <v>6.09</v>
      </c>
      <c r="G16" s="294">
        <f>'[1]Profi'!V14-'[1]Profi'!FA14</f>
        <v>1201</v>
      </c>
      <c r="H16" s="184">
        <f>IF('[1]Profi'!U14=0,"",ROUND(G16/'[1]Profi'!U14*100,2))</f>
        <v>4.8</v>
      </c>
      <c r="I16" s="295">
        <f t="shared" si="0"/>
        <v>146.36</v>
      </c>
      <c r="J16" s="296">
        <f>IF(C16=0,"",ROUND(('[1]Profi'!EK14-'[1]Profi'!EZ14)/C16,2))</f>
        <v>39.47</v>
      </c>
      <c r="K16" s="183">
        <f>IF(AB16=0,"",ROUND(('[1]Profi'!EK14-'[1]Profi'!EZ14)/AB16,2))</f>
        <v>13.78</v>
      </c>
      <c r="L16" s="184">
        <f>IF('[1]Profi'!EK14=0,"",ROUND('[1]Profi'!EL14/'[1]Profi'!EK14*100,2))</f>
        <v>16.63</v>
      </c>
      <c r="M16" s="295">
        <f>IF('[1]Profi'!EK14=0,"",ROUND('[1]Profi'!EM14/'[1]Profi'!EK14*100,2))</f>
        <v>0</v>
      </c>
      <c r="N16" s="297">
        <f>'[1]Profi'!BO14</f>
        <v>128</v>
      </c>
      <c r="O16" s="297">
        <f t="shared" si="1"/>
        <v>28189</v>
      </c>
      <c r="P16" s="295">
        <f t="shared" si="2"/>
        <v>3.44</v>
      </c>
      <c r="Q16" s="298">
        <f t="shared" si="3"/>
        <v>0.72</v>
      </c>
      <c r="R16" s="299">
        <f>'[1]Profi'!AA14</f>
        <v>819</v>
      </c>
      <c r="S16" s="184">
        <f t="shared" si="4"/>
        <v>9.98</v>
      </c>
      <c r="T16" s="185">
        <f>'[1]Profi'!AB14</f>
        <v>282</v>
      </c>
      <c r="U16" s="184">
        <f t="shared" si="5"/>
        <v>34.43</v>
      </c>
      <c r="V16" s="185">
        <f>'[1]Profi'!AC14</f>
        <v>17321</v>
      </c>
      <c r="W16" s="184">
        <f>IF(V16=0,"",ROUND('[1]Profi'!AD14/V16*100,2))</f>
        <v>46.91</v>
      </c>
      <c r="X16" s="184">
        <f>IF(V16=0,"",ROUND('[1]Profi'!AJ14/V16*100,2))</f>
        <v>53.09</v>
      </c>
      <c r="Y16" s="184">
        <f>IF('[1]Profi'!AD14=0,"",ROUND('[1]Profi'!AF14/'[1]Profi'!AD14*100,2))</f>
        <v>8.41</v>
      </c>
      <c r="Z16" s="184">
        <f>IF('[1]Profi'!AD14=0,"",ROUND(SUM('[1]Profi'!AG14+'[1]Profi'!AH14)/'[1]Profi'!AD14*100,2))</f>
        <v>11.78</v>
      </c>
      <c r="AA16" s="184">
        <f t="shared" si="6"/>
        <v>2.11</v>
      </c>
      <c r="AB16" s="185">
        <f>'[1]Profi'!AL14</f>
        <v>23509</v>
      </c>
      <c r="AC16" s="184">
        <f t="shared" si="7"/>
        <v>2.86</v>
      </c>
      <c r="AD16" s="184">
        <f t="shared" si="8"/>
        <v>28.7</v>
      </c>
      <c r="AE16" s="184">
        <f>IF(AB16=0,"",ROUND('[1]Profi'!BA14/AB16*100,2))</f>
        <v>4.84</v>
      </c>
      <c r="AF16" s="184">
        <f>IF(AB16=0,"",ROUND('[1]Profi'!BB14/AB16*100,2))</f>
        <v>34.88</v>
      </c>
      <c r="AG16" s="185">
        <f>SUM('[1]Profi'!AM14+'[1]Profi'!AN14)</f>
        <v>18581</v>
      </c>
      <c r="AH16" s="184">
        <f>IF(AG16=0,"",ROUND('[1]Profi'!AM14/AG16*100,2))</f>
        <v>10.7</v>
      </c>
      <c r="AI16" s="185">
        <f>SUM('[1]Profi'!AO14+'[1]Profi'!AP14)</f>
        <v>1418</v>
      </c>
      <c r="AJ16" s="184">
        <f t="shared" si="9"/>
        <v>5.03</v>
      </c>
      <c r="AK16" s="184">
        <f>IF(AI16=0,"",ROUND('[1]Profi'!AO14/AI16*100,2))</f>
        <v>12.98</v>
      </c>
      <c r="AL16" s="185">
        <f>'[1]Profi'!AQ14</f>
        <v>3103</v>
      </c>
      <c r="AM16" s="184">
        <f t="shared" si="10"/>
        <v>13.2</v>
      </c>
      <c r="AN16" s="185">
        <f>'[1]Profi'!BE14</f>
        <v>124</v>
      </c>
      <c r="AO16" s="185">
        <f>'[1]Profi'!BG14</f>
        <v>26</v>
      </c>
      <c r="AP16" s="185">
        <f>'[1]Profi'!BM14</f>
        <v>0</v>
      </c>
      <c r="AQ16" s="185">
        <f>'[1]Profi'!BP14</f>
        <v>0</v>
      </c>
      <c r="AR16" s="185">
        <f>'[1]Profi'!BQ14</f>
        <v>0</v>
      </c>
      <c r="AS16" s="107">
        <f>'[1]Profi'!BR14</f>
        <v>34</v>
      </c>
      <c r="AT16" s="107">
        <f>'[1]Profi'!BS14</f>
        <v>27</v>
      </c>
      <c r="AU16" s="185">
        <f>SUM('[1]Profi'!BV14+'[1]Profi'!BX14+'[1]Profi'!BZ14)</f>
        <v>0</v>
      </c>
      <c r="AV16" s="184">
        <f>IF(C16=0,"",ROUND('[1]Profi'!CD14/(C16/1000),2))</f>
        <v>6.09</v>
      </c>
      <c r="AW16" s="185">
        <f>'[1]Profi'!CF14</f>
        <v>5</v>
      </c>
      <c r="AX16" s="184">
        <f t="shared" si="11"/>
        <v>0.61</v>
      </c>
      <c r="AY16" s="184">
        <f>IF(C16=0,"",ROUND('[1]Profi'!CC14/(C16/1000),2))</f>
        <v>57.52</v>
      </c>
      <c r="AZ16" s="185">
        <f>'[1]Profi'!CI14</f>
        <v>29</v>
      </c>
      <c r="BA16" s="185">
        <f>'[1]Profi'!CK14</f>
        <v>1</v>
      </c>
      <c r="BB16" s="185">
        <f>'[1]Profi'!CM14</f>
        <v>21624</v>
      </c>
      <c r="BC16" s="185">
        <f>'[1]Profi'!CL14</f>
        <v>1</v>
      </c>
      <c r="BD16" s="185">
        <f>SUM('[1]Profi'!CN14+'[1]Profi'!CO14)</f>
        <v>7105</v>
      </c>
      <c r="BE16" s="184">
        <f>IF(BD16=0,"",ROUND('[1]Profi'!CO14/BD16*100,2))</f>
        <v>97.8</v>
      </c>
      <c r="BF16" s="185">
        <f>SUM('[1]Profi'!CP14+'[1]Profi'!CQ14)</f>
        <v>2260</v>
      </c>
      <c r="BG16" s="185">
        <f>'[1]Profi'!CR14</f>
        <v>0</v>
      </c>
      <c r="BH16" s="185">
        <f>'[1]Profi'!CS14</f>
        <v>0</v>
      </c>
      <c r="BI16" s="185">
        <f>SUM('[1]Profi'!CT14+'[1]Profi'!CU14)</f>
        <v>0</v>
      </c>
      <c r="BJ16" s="185">
        <f>'[1]Profi'!CW14</f>
        <v>0</v>
      </c>
      <c r="BK16" s="185">
        <f>'[1]Profi'!CX14</f>
        <v>0</v>
      </c>
      <c r="BL16" s="183">
        <f>'[1]Profi'!CZ14</f>
        <v>4</v>
      </c>
      <c r="BM16" s="184">
        <f t="shared" si="12"/>
        <v>0.49</v>
      </c>
      <c r="BN16" s="184">
        <f t="shared" si="13"/>
        <v>4.88</v>
      </c>
      <c r="BO16" s="184">
        <f t="shared" si="14"/>
        <v>0.23</v>
      </c>
      <c r="BP16" s="184">
        <f>SUM('[1]Profi'!DA14+'[1]Profi'!DB14+'[1]Profi'!DC14+'[1]Profi'!DD14+'[1]Profi'!DE14+'[1]Profi'!DF14)</f>
        <v>4</v>
      </c>
      <c r="BQ16" s="184">
        <f>'[1]Profi'!DA14</f>
        <v>1</v>
      </c>
      <c r="BR16" s="187">
        <f>'[1]Profi'!DE14</f>
        <v>2</v>
      </c>
    </row>
    <row r="17" spans="1:70" s="81" customFormat="1" ht="12.75">
      <c r="A17" s="113" t="str">
        <f>CONCATENATE('[1]Profi'!A15)</f>
        <v>06</v>
      </c>
      <c r="B17" s="218" t="str">
        <f>IF('[1]Profi'!B15="","",CONCATENATE('[1]Profi'!B15))</f>
        <v>Vrbno pod Pradědem</v>
      </c>
      <c r="C17" s="300">
        <f>'[1]Profi'!D15</f>
        <v>5019</v>
      </c>
      <c r="D17" s="301">
        <f>'[1]Profi'!H15-'[1]Profi'!FB15</f>
        <v>28099</v>
      </c>
      <c r="E17" s="288">
        <f>IF(D17=0,"",ROUND('[1]Profi'!U15/D17*100,2))</f>
        <v>88.97</v>
      </c>
      <c r="F17" s="288">
        <f>IF(C17=0,"",ROUND('[1]Profi'!T15/C17*1000,2))</f>
        <v>7.17</v>
      </c>
      <c r="G17" s="301">
        <f>'[1]Profi'!V15-'[1]Profi'!FA15</f>
        <v>906</v>
      </c>
      <c r="H17" s="180">
        <f>IF('[1]Profi'!U15=0,"",ROUND(G17/'[1]Profi'!U15*100,2))</f>
        <v>3.62</v>
      </c>
      <c r="I17" s="288">
        <f t="shared" si="0"/>
        <v>180.51</v>
      </c>
      <c r="J17" s="302">
        <f>IF(C17=0,"",ROUND(('[1]Profi'!EK15-'[1]Profi'!EZ15)/C17,2))</f>
        <v>37.08</v>
      </c>
      <c r="K17" s="182">
        <f>IF(AB17=0,"",ROUND(('[1]Profi'!EK15-'[1]Profi'!EZ15)/AB17,2))</f>
        <v>4.86</v>
      </c>
      <c r="L17" s="180">
        <f>IF('[1]Profi'!EK15=0,"",ROUND('[1]Profi'!EL15/'[1]Profi'!EK15*100,2))</f>
        <v>3.28</v>
      </c>
      <c r="M17" s="288">
        <f>IF('[1]Profi'!EK15=0,"",ROUND('[1]Profi'!EM15/'[1]Profi'!EK15*100,2))</f>
        <v>0</v>
      </c>
      <c r="N17" s="303">
        <f>'[1]Profi'!BO15</f>
        <v>414</v>
      </c>
      <c r="O17" s="303">
        <f t="shared" si="1"/>
        <v>28513</v>
      </c>
      <c r="P17" s="288">
        <f t="shared" si="2"/>
        <v>5.68</v>
      </c>
      <c r="Q17" s="304">
        <f t="shared" si="3"/>
        <v>1.04</v>
      </c>
      <c r="R17" s="305">
        <f>'[1]Profi'!AA15</f>
        <v>472</v>
      </c>
      <c r="S17" s="180">
        <f t="shared" si="4"/>
        <v>9.4</v>
      </c>
      <c r="T17" s="186">
        <f>'[1]Profi'!AB15</f>
        <v>95</v>
      </c>
      <c r="U17" s="180">
        <f t="shared" si="5"/>
        <v>20.13</v>
      </c>
      <c r="V17" s="186">
        <f>'[1]Profi'!AC15</f>
        <v>12699</v>
      </c>
      <c r="W17" s="180">
        <f>IF(V17=0,"",ROUND('[1]Profi'!AD15/V17*100,2))</f>
        <v>59.21</v>
      </c>
      <c r="X17" s="180">
        <f>IF(V17=0,"",ROUND('[1]Profi'!AJ15/V17*100,2))</f>
        <v>40.79</v>
      </c>
      <c r="Y17" s="180">
        <f>IF('[1]Profi'!AD15=0,"",ROUND('[1]Profi'!AF15/'[1]Profi'!AD15*100,2))</f>
        <v>0.48</v>
      </c>
      <c r="Z17" s="180">
        <f>IF('[1]Profi'!AD15=0,"",ROUND(SUM('[1]Profi'!AG15+'[1]Profi'!AH15)/'[1]Profi'!AD15*100,2))</f>
        <v>16.36</v>
      </c>
      <c r="AA17" s="180">
        <f t="shared" si="6"/>
        <v>2.53</v>
      </c>
      <c r="AB17" s="186">
        <f>'[1]Profi'!AL15</f>
        <v>38300</v>
      </c>
      <c r="AC17" s="180">
        <f t="shared" si="7"/>
        <v>7.63</v>
      </c>
      <c r="AD17" s="180">
        <f t="shared" si="8"/>
        <v>81.14</v>
      </c>
      <c r="AE17" s="180">
        <f>IF(AB17=0,"",ROUND('[1]Profi'!BA15/AB17*100,2))</f>
        <v>0</v>
      </c>
      <c r="AF17" s="180">
        <f>IF(AB17=0,"",ROUND('[1]Profi'!BB15/AB17*100,2))</f>
        <v>65.93</v>
      </c>
      <c r="AG17" s="186">
        <f>SUM('[1]Profi'!AM15+'[1]Profi'!AN15)</f>
        <v>26690</v>
      </c>
      <c r="AH17" s="180">
        <f>IF(AG17=0,"",ROUND('[1]Profi'!AM15/AG17*100,2))</f>
        <v>11.57</v>
      </c>
      <c r="AI17" s="186">
        <f>SUM('[1]Profi'!AO15+'[1]Profi'!AP15)</f>
        <v>2398</v>
      </c>
      <c r="AJ17" s="180">
        <f t="shared" si="9"/>
        <v>25.24</v>
      </c>
      <c r="AK17" s="180">
        <f>IF(AI17=0,"",ROUND('[1]Profi'!AO15/AI17*100,2))</f>
        <v>20.73</v>
      </c>
      <c r="AL17" s="186">
        <f>'[1]Profi'!AQ15</f>
        <v>8727</v>
      </c>
      <c r="AM17" s="180">
        <f t="shared" si="10"/>
        <v>22.79</v>
      </c>
      <c r="AN17" s="186">
        <f>'[1]Profi'!BE15</f>
        <v>5</v>
      </c>
      <c r="AO17" s="186">
        <f>'[1]Profi'!BG15</f>
        <v>149</v>
      </c>
      <c r="AP17" s="186">
        <f>'[1]Profi'!BM15</f>
        <v>0</v>
      </c>
      <c r="AQ17" s="186">
        <f>'[1]Profi'!BP15</f>
        <v>0</v>
      </c>
      <c r="AR17" s="186">
        <f>'[1]Profi'!BQ15</f>
        <v>0</v>
      </c>
      <c r="AS17" s="107">
        <f>'[1]Profi'!BR15</f>
        <v>24</v>
      </c>
      <c r="AT17" s="107">
        <f>'[1]Profi'!BS15</f>
        <v>51</v>
      </c>
      <c r="AU17" s="186">
        <f>SUM('[1]Profi'!BV15+'[1]Profi'!BX15+'[1]Profi'!BZ15)</f>
        <v>0</v>
      </c>
      <c r="AV17" s="180">
        <f>IF(C17=0,"",ROUND('[1]Profi'!CD15/(C17/1000),2))</f>
        <v>1.2</v>
      </c>
      <c r="AW17" s="186">
        <f>'[1]Profi'!CF15</f>
        <v>3</v>
      </c>
      <c r="AX17" s="180">
        <f t="shared" si="11"/>
        <v>0.6</v>
      </c>
      <c r="AY17" s="180">
        <f>IF(C17=0,"",ROUND('[1]Profi'!CC15/(C17/1000),2))</f>
        <v>32.68</v>
      </c>
      <c r="AZ17" s="186">
        <f>'[1]Profi'!CI15</f>
        <v>39</v>
      </c>
      <c r="BA17" s="186">
        <f>'[1]Profi'!CK15</f>
        <v>1</v>
      </c>
      <c r="BB17" s="186">
        <f>'[1]Profi'!CM15</f>
        <v>10577</v>
      </c>
      <c r="BC17" s="186">
        <f>'[1]Profi'!CL15</f>
        <v>1</v>
      </c>
      <c r="BD17" s="186">
        <f>SUM('[1]Profi'!CN15+'[1]Profi'!CO15)</f>
        <v>4254</v>
      </c>
      <c r="BE17" s="180">
        <f>IF(BD17=0,"",ROUND('[1]Profi'!CO15/BD17*100,2))</f>
        <v>100</v>
      </c>
      <c r="BF17" s="186">
        <f>SUM('[1]Profi'!CP15+'[1]Profi'!CQ15)</f>
        <v>926</v>
      </c>
      <c r="BG17" s="186">
        <f>'[1]Profi'!CR15</f>
        <v>0</v>
      </c>
      <c r="BH17" s="186">
        <f>'[1]Profi'!CS15</f>
        <v>0</v>
      </c>
      <c r="BI17" s="186">
        <f>SUM('[1]Profi'!CT15+'[1]Profi'!CU15)</f>
        <v>0</v>
      </c>
      <c r="BJ17" s="186">
        <f>'[1]Profi'!CW15</f>
        <v>0</v>
      </c>
      <c r="BK17" s="186">
        <f>'[1]Profi'!CX15</f>
        <v>142</v>
      </c>
      <c r="BL17" s="182">
        <f>'[1]Profi'!CZ15</f>
        <v>3</v>
      </c>
      <c r="BM17" s="180">
        <f t="shared" si="12"/>
        <v>0.6</v>
      </c>
      <c r="BN17" s="180">
        <f t="shared" si="13"/>
        <v>6.36</v>
      </c>
      <c r="BO17" s="180">
        <f t="shared" si="14"/>
        <v>0.24</v>
      </c>
      <c r="BP17" s="180">
        <f>SUM('[1]Profi'!DA15+'[1]Profi'!DB15+'[1]Profi'!DC15+'[1]Profi'!DD15+'[1]Profi'!DE15+'[1]Profi'!DF15)</f>
        <v>2.5</v>
      </c>
      <c r="BQ17" s="180">
        <f>'[1]Profi'!DA15</f>
        <v>1</v>
      </c>
      <c r="BR17" s="188">
        <f>'[1]Profi'!DE15</f>
        <v>1</v>
      </c>
    </row>
    <row r="18" spans="1:70" ht="13.5" thickBot="1">
      <c r="A18" s="115"/>
      <c r="B18" s="116"/>
      <c r="C18" s="116"/>
      <c r="D18" s="306"/>
      <c r="E18" s="116"/>
      <c r="F18" s="116"/>
      <c r="G18" s="307"/>
      <c r="H18" s="116"/>
      <c r="I18" s="116"/>
      <c r="J18" s="307"/>
      <c r="K18" s="116"/>
      <c r="L18" s="116"/>
      <c r="M18" s="116"/>
      <c r="N18" s="307"/>
      <c r="O18" s="307"/>
      <c r="P18" s="116"/>
      <c r="Q18" s="308"/>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7"/>
    </row>
    <row r="20" spans="2:52" ht="21.75" customHeight="1">
      <c r="B20" s="309"/>
      <c r="AZ20" s="120"/>
    </row>
  </sheetData>
  <sheetProtection password="D024" sheet="1"/>
  <mergeCells count="16">
    <mergeCell ref="AE3:AF3"/>
    <mergeCell ref="AG3:AK3"/>
    <mergeCell ref="AL3:AM3"/>
    <mergeCell ref="AN3:AO3"/>
    <mergeCell ref="AP3:AR3"/>
    <mergeCell ref="AW3:AX3"/>
    <mergeCell ref="A1:B1"/>
    <mergeCell ref="D2:I2"/>
    <mergeCell ref="AB2:AC2"/>
    <mergeCell ref="AW2:AX2"/>
    <mergeCell ref="BA2:BK2"/>
    <mergeCell ref="D3:F3"/>
    <mergeCell ref="G3:I3"/>
    <mergeCell ref="J3:K3"/>
    <mergeCell ref="O3:Q3"/>
    <mergeCell ref="W3:X3"/>
  </mergeCells>
  <printOptions gridLines="1" headings="1"/>
  <pageMargins left="0.4330708661417323" right="0" top="0.3937007874015748" bottom="0.3937007874015748" header="0" footer="0"/>
  <pageSetup horizontalDpi="600" verticalDpi="600" orientation="landscape" pageOrder="overThenDown" paperSize="9" scale="85" r:id="rId1"/>
  <headerFooter alignWithMargins="0">
    <oddHeader>&amp;C&amp;A</oddHeader>
    <oddFooter>&amp;CStrana &amp;P</oddFooter>
  </headerFooter>
  <colBreaks count="6" manualBreakCount="6">
    <brk id="17" max="18" man="1"/>
    <brk id="27" max="65535" man="1"/>
    <brk id="39" max="65535" man="1"/>
    <brk id="52" max="41" man="1"/>
    <brk id="9" max="41" man="1"/>
    <brk id="63" max="18" man="1"/>
  </colBreaks>
</worksheet>
</file>

<file path=xl/worksheets/sheet5.xml><?xml version="1.0" encoding="utf-8"?>
<worksheet xmlns="http://schemas.openxmlformats.org/spreadsheetml/2006/main" xmlns:r="http://schemas.openxmlformats.org/officeDocument/2006/relationships">
  <sheetPr transitionEvaluation="1"/>
  <dimension ref="A1:BR70"/>
  <sheetViews>
    <sheetView showGridLines="0" zoomScalePageLayoutView="0" workbookViewId="0" topLeftCell="A1">
      <pane xSplit="3" ySplit="7" topLeftCell="D8" activePane="bottomRight" state="frozen"/>
      <selection pane="topLeft" activeCell="A8" sqref="A8"/>
      <selection pane="topRight" activeCell="A8" sqref="A8"/>
      <selection pane="bottomLeft" activeCell="A8" sqref="A8"/>
      <selection pane="bottomRight" activeCell="D8" sqref="D8"/>
    </sheetView>
  </sheetViews>
  <sheetFormatPr defaultColWidth="9.00390625" defaultRowHeight="12.75"/>
  <cols>
    <col min="1" max="1" width="4.125" style="13" customWidth="1"/>
    <col min="2" max="2" width="22.25390625" style="14" customWidth="1"/>
    <col min="3" max="3" width="9.625" style="14" customWidth="1"/>
    <col min="4" max="4" width="11.375" style="119" customWidth="1"/>
    <col min="5" max="5" width="8.125" style="15" customWidth="1"/>
    <col min="6" max="6" width="8.375" style="15" customWidth="1"/>
    <col min="7" max="7" width="9.625" style="15" customWidth="1"/>
    <col min="8" max="8" width="8.625" style="14" customWidth="1"/>
    <col min="9" max="9" width="10.00390625" style="15" customWidth="1"/>
    <col min="10" max="10" width="10.125" style="15" customWidth="1"/>
    <col min="11" max="11" width="9.25390625" style="15" customWidth="1"/>
    <col min="12" max="13" width="7.375" style="15" customWidth="1"/>
    <col min="14" max="14" width="9.75390625" style="15" customWidth="1"/>
    <col min="15" max="15" width="13.375" style="15" customWidth="1"/>
    <col min="16" max="16" width="6.875" style="15" customWidth="1"/>
    <col min="17" max="17" width="7.375" style="14" customWidth="1"/>
    <col min="18" max="18" width="12.375" style="14" customWidth="1"/>
    <col min="19" max="19" width="11.625" style="14" customWidth="1"/>
    <col min="20" max="20" width="11.125" style="14" customWidth="1"/>
    <col min="21" max="21" width="13.625" style="14" customWidth="1"/>
    <col min="22" max="22" width="12.125" style="14" customWidth="1"/>
    <col min="23" max="23" width="10.75390625" style="14" customWidth="1"/>
    <col min="24" max="24" width="11.625" style="14" customWidth="1"/>
    <col min="25" max="25" width="12.25390625" style="14" customWidth="1"/>
    <col min="26" max="26" width="15.875" style="14" customWidth="1"/>
    <col min="27" max="27" width="12.00390625" style="14" customWidth="1"/>
    <col min="28" max="28" width="11.75390625" style="14" customWidth="1"/>
    <col min="29" max="29" width="9.75390625" style="15" customWidth="1"/>
    <col min="30" max="30" width="10.75390625" style="15" customWidth="1"/>
    <col min="31" max="31" width="10.00390625" style="15" customWidth="1"/>
    <col min="32" max="32" width="11.25390625" style="15" customWidth="1"/>
    <col min="33" max="33" width="10.00390625" style="14" customWidth="1"/>
    <col min="34" max="38" width="9.75390625" style="14" customWidth="1"/>
    <col min="39" max="40" width="9.75390625" style="15" customWidth="1"/>
    <col min="41" max="41" width="11.125" style="15" customWidth="1"/>
    <col min="42" max="42" width="10.00390625" style="15" customWidth="1"/>
    <col min="43" max="43" width="7.875" style="15" customWidth="1"/>
    <col min="44" max="44" width="8.00390625" style="15" customWidth="1"/>
    <col min="45" max="45" width="8.625" style="15" customWidth="1"/>
    <col min="46" max="46" width="11.125" style="15" customWidth="1"/>
    <col min="47" max="47" width="7.25390625" style="15" customWidth="1"/>
    <col min="48" max="48" width="8.75390625" style="15" customWidth="1"/>
    <col min="49" max="49" width="10.375" style="15" customWidth="1"/>
    <col min="50" max="50" width="9.875" style="15" customWidth="1"/>
    <col min="51" max="52" width="9.375" style="15" customWidth="1"/>
    <col min="53" max="53" width="10.25390625" style="15" customWidth="1"/>
    <col min="54" max="54" width="9.625" style="15" customWidth="1"/>
    <col min="55" max="55" width="8.25390625" style="15" customWidth="1"/>
    <col min="56" max="56" width="9.625" style="15" customWidth="1"/>
    <col min="57" max="58" width="11.625" style="15" customWidth="1"/>
    <col min="59" max="59" width="9.625" style="15" customWidth="1"/>
    <col min="60" max="60" width="12.00390625" style="15" customWidth="1"/>
    <col min="61" max="61" width="9.75390625" style="15" customWidth="1"/>
    <col min="62" max="63" width="11.625" style="15" customWidth="1"/>
    <col min="64" max="64" width="11.875" style="15" customWidth="1"/>
    <col min="65" max="16384" width="9.125" style="15" customWidth="1"/>
  </cols>
  <sheetData>
    <row r="1" spans="1:70" s="28" customFormat="1" ht="15.75" customHeight="1" thickBot="1">
      <c r="A1" s="695" t="s">
        <v>25</v>
      </c>
      <c r="B1" s="696"/>
      <c r="C1" s="121" t="str">
        <f>Sumare!C1</f>
        <v>2021</v>
      </c>
      <c r="D1" s="17" t="s">
        <v>26</v>
      </c>
      <c r="E1" s="18"/>
      <c r="F1" s="18"/>
      <c r="G1" s="18"/>
      <c r="H1" s="18"/>
      <c r="I1" s="18"/>
      <c r="J1" s="18"/>
      <c r="K1" s="18"/>
      <c r="L1" s="18"/>
      <c r="M1" s="18"/>
      <c r="N1" s="19"/>
      <c r="O1" s="19"/>
      <c r="P1" s="19"/>
      <c r="Q1" s="19"/>
      <c r="R1" s="17" t="s">
        <v>26</v>
      </c>
      <c r="S1" s="20"/>
      <c r="T1" s="20"/>
      <c r="U1" s="20"/>
      <c r="V1" s="20"/>
      <c r="W1" s="20"/>
      <c r="X1" s="20"/>
      <c r="Y1" s="20"/>
      <c r="Z1" s="20"/>
      <c r="AA1" s="20"/>
      <c r="AB1" s="17" t="s">
        <v>26</v>
      </c>
      <c r="AC1" s="20"/>
      <c r="AD1" s="20"/>
      <c r="AE1" s="20"/>
      <c r="AF1" s="20"/>
      <c r="AG1" s="20"/>
      <c r="AH1" s="20"/>
      <c r="AI1" s="20"/>
      <c r="AJ1" s="20"/>
      <c r="AK1" s="20"/>
      <c r="AL1" s="20"/>
      <c r="AM1" s="20"/>
      <c r="AN1" s="17" t="s">
        <v>26</v>
      </c>
      <c r="AO1" s="20"/>
      <c r="AP1" s="21"/>
      <c r="AQ1" s="21"/>
      <c r="AR1" s="21"/>
      <c r="AS1" s="20"/>
      <c r="AT1" s="20"/>
      <c r="AU1" s="20"/>
      <c r="AV1" s="20"/>
      <c r="AW1" s="21"/>
      <c r="AX1" s="22"/>
      <c r="AY1" s="23"/>
      <c r="AZ1" s="22"/>
      <c r="BA1" s="17" t="s">
        <v>26</v>
      </c>
      <c r="BB1" s="24"/>
      <c r="BC1" s="24"/>
      <c r="BD1" s="24"/>
      <c r="BE1" s="22"/>
      <c r="BF1" s="22"/>
      <c r="BG1" s="22"/>
      <c r="BH1" s="22"/>
      <c r="BI1" s="22"/>
      <c r="BJ1" s="22"/>
      <c r="BK1" s="22"/>
      <c r="BL1" s="22"/>
      <c r="BM1" s="22"/>
      <c r="BN1" s="22"/>
      <c r="BO1" s="20"/>
      <c r="BP1" s="25"/>
      <c r="BQ1" s="26"/>
      <c r="BR1" s="27"/>
    </row>
    <row r="2" spans="1:67" s="28" customFormat="1" ht="17.25" customHeight="1">
      <c r="A2" s="29"/>
      <c r="B2" s="30" t="str">
        <f>Sumare!B2</f>
        <v>Moravskoslezský kraj</v>
      </c>
      <c r="C2" s="31"/>
      <c r="D2" s="662" t="s">
        <v>27</v>
      </c>
      <c r="E2" s="662"/>
      <c r="F2" s="662"/>
      <c r="G2" s="662"/>
      <c r="H2" s="662"/>
      <c r="I2" s="662"/>
      <c r="J2" s="662"/>
      <c r="K2" s="662"/>
      <c r="L2" s="662"/>
      <c r="M2" s="697"/>
      <c r="N2" s="697"/>
      <c r="O2" s="697"/>
      <c r="P2" s="697"/>
      <c r="Q2" s="697"/>
      <c r="R2" s="32" t="s">
        <v>28</v>
      </c>
      <c r="S2" s="33"/>
      <c r="T2" s="33"/>
      <c r="U2" s="33"/>
      <c r="V2" s="33"/>
      <c r="W2" s="33"/>
      <c r="X2" s="33"/>
      <c r="Y2" s="33"/>
      <c r="Z2" s="33"/>
      <c r="AA2" s="34"/>
      <c r="AB2" s="663" t="s">
        <v>29</v>
      </c>
      <c r="AC2" s="664"/>
      <c r="AD2" s="35"/>
      <c r="AE2" s="36"/>
      <c r="AF2" s="36"/>
      <c r="AG2" s="35"/>
      <c r="AH2" s="35"/>
      <c r="AI2" s="35"/>
      <c r="AJ2" s="35"/>
      <c r="AK2" s="37"/>
      <c r="AL2" s="35"/>
      <c r="AM2" s="35"/>
      <c r="AN2" s="38" t="s">
        <v>30</v>
      </c>
      <c r="AO2" s="39"/>
      <c r="AP2" s="40"/>
      <c r="AQ2" s="40"/>
      <c r="AR2" s="40"/>
      <c r="AS2" s="39"/>
      <c r="AT2" s="39"/>
      <c r="AU2" s="39"/>
      <c r="AV2" s="39"/>
      <c r="AW2" s="665"/>
      <c r="AX2" s="666"/>
      <c r="AY2" s="38"/>
      <c r="AZ2" s="41"/>
      <c r="BA2" s="667" t="s">
        <v>31</v>
      </c>
      <c r="BB2" s="667"/>
      <c r="BC2" s="667"/>
      <c r="BD2" s="667"/>
      <c r="BE2" s="667"/>
      <c r="BF2" s="667"/>
      <c r="BG2" s="667"/>
      <c r="BH2" s="667"/>
      <c r="BI2" s="667"/>
      <c r="BJ2" s="667"/>
      <c r="BK2" s="668"/>
      <c r="BL2" s="42" t="s">
        <v>32</v>
      </c>
      <c r="BM2" s="42"/>
      <c r="BN2" s="42"/>
      <c r="BO2" s="122"/>
    </row>
    <row r="3" spans="1:67" s="60" customFormat="1" ht="15" customHeight="1">
      <c r="A3" s="46"/>
      <c r="B3" s="47" t="str">
        <f>Sumare!B3</f>
        <v>Bruntál</v>
      </c>
      <c r="C3" s="48"/>
      <c r="D3" s="669" t="s">
        <v>211</v>
      </c>
      <c r="E3" s="670"/>
      <c r="F3" s="671"/>
      <c r="G3" s="672" t="s">
        <v>212</v>
      </c>
      <c r="H3" s="673"/>
      <c r="I3" s="674"/>
      <c r="J3" s="675" t="s">
        <v>213</v>
      </c>
      <c r="K3" s="676"/>
      <c r="L3" s="249" t="s">
        <v>41</v>
      </c>
      <c r="M3" s="250"/>
      <c r="N3" s="251" t="s">
        <v>214</v>
      </c>
      <c r="O3" s="677" t="s">
        <v>215</v>
      </c>
      <c r="P3" s="678"/>
      <c r="Q3" s="679"/>
      <c r="R3" s="48"/>
      <c r="S3" s="48"/>
      <c r="T3" s="48"/>
      <c r="U3" s="48"/>
      <c r="V3" s="49" t="s">
        <v>35</v>
      </c>
      <c r="W3" s="680" t="s">
        <v>34</v>
      </c>
      <c r="X3" s="680"/>
      <c r="Y3" s="50"/>
      <c r="Z3" s="50"/>
      <c r="AA3" s="50"/>
      <c r="AB3" s="51"/>
      <c r="AC3" s="52"/>
      <c r="AD3" s="53"/>
      <c r="AE3" s="681" t="s">
        <v>34</v>
      </c>
      <c r="AF3" s="682"/>
      <c r="AG3" s="683" t="s">
        <v>36</v>
      </c>
      <c r="AH3" s="684"/>
      <c r="AI3" s="684"/>
      <c r="AJ3" s="684"/>
      <c r="AK3" s="685"/>
      <c r="AL3" s="686" t="s">
        <v>37</v>
      </c>
      <c r="AM3" s="687"/>
      <c r="AN3" s="688" t="s">
        <v>38</v>
      </c>
      <c r="AO3" s="689"/>
      <c r="AP3" s="690" t="s">
        <v>39</v>
      </c>
      <c r="AQ3" s="691"/>
      <c r="AR3" s="692"/>
      <c r="AS3" s="48"/>
      <c r="AT3" s="48"/>
      <c r="AU3" s="48"/>
      <c r="AV3" s="48"/>
      <c r="AW3" s="693" t="s">
        <v>40</v>
      </c>
      <c r="AX3" s="694"/>
      <c r="AY3" s="54"/>
      <c r="AZ3" s="54"/>
      <c r="BA3" s="54"/>
      <c r="BB3" s="54"/>
      <c r="BC3" s="54"/>
      <c r="BD3" s="54"/>
      <c r="BE3" s="54"/>
      <c r="BF3" s="54"/>
      <c r="BG3" s="54"/>
      <c r="BH3" s="54"/>
      <c r="BI3" s="54"/>
      <c r="BJ3" s="54"/>
      <c r="BK3" s="54"/>
      <c r="BL3" s="55" t="s">
        <v>42</v>
      </c>
      <c r="BM3" s="55"/>
      <c r="BN3" s="55"/>
      <c r="BO3" s="123"/>
    </row>
    <row r="4" spans="1:67" s="64" customFormat="1" ht="9.75" customHeight="1">
      <c r="A4" s="61"/>
      <c r="B4" s="62" t="s">
        <v>44</v>
      </c>
      <c r="C4" s="62" t="s">
        <v>45</v>
      </c>
      <c r="D4" s="253" t="s">
        <v>46</v>
      </c>
      <c r="E4" s="62" t="s">
        <v>47</v>
      </c>
      <c r="F4" s="62" t="s">
        <v>48</v>
      </c>
      <c r="G4" s="253" t="s">
        <v>49</v>
      </c>
      <c r="H4" s="62" t="s">
        <v>50</v>
      </c>
      <c r="I4" s="252" t="s">
        <v>51</v>
      </c>
      <c r="J4" s="253" t="s">
        <v>52</v>
      </c>
      <c r="K4" s="62" t="s">
        <v>53</v>
      </c>
      <c r="L4" s="62" t="s">
        <v>54</v>
      </c>
      <c r="M4" s="252" t="s">
        <v>55</v>
      </c>
      <c r="N4" s="254" t="s">
        <v>56</v>
      </c>
      <c r="O4" s="254" t="s">
        <v>216</v>
      </c>
      <c r="P4" s="252" t="s">
        <v>217</v>
      </c>
      <c r="Q4" s="255" t="s">
        <v>218</v>
      </c>
      <c r="R4" s="62" t="s">
        <v>57</v>
      </c>
      <c r="S4" s="62" t="s">
        <v>58</v>
      </c>
      <c r="T4" s="62" t="s">
        <v>59</v>
      </c>
      <c r="U4" s="62" t="s">
        <v>60</v>
      </c>
      <c r="V4" s="62" t="s">
        <v>61</v>
      </c>
      <c r="W4" s="62" t="s">
        <v>62</v>
      </c>
      <c r="X4" s="62" t="s">
        <v>63</v>
      </c>
      <c r="Y4" s="62" t="s">
        <v>64</v>
      </c>
      <c r="Z4" s="62" t="s">
        <v>65</v>
      </c>
      <c r="AA4" s="62" t="s">
        <v>66</v>
      </c>
      <c r="AB4" s="62" t="s">
        <v>67</v>
      </c>
      <c r="AC4" s="62" t="s">
        <v>68</v>
      </c>
      <c r="AD4" s="62" t="s">
        <v>69</v>
      </c>
      <c r="AE4" s="62" t="s">
        <v>70</v>
      </c>
      <c r="AF4" s="62" t="s">
        <v>71</v>
      </c>
      <c r="AG4" s="62" t="s">
        <v>72</v>
      </c>
      <c r="AH4" s="62" t="s">
        <v>73</v>
      </c>
      <c r="AI4" s="62" t="s">
        <v>74</v>
      </c>
      <c r="AJ4" s="62" t="s">
        <v>75</v>
      </c>
      <c r="AK4" s="62" t="s">
        <v>76</v>
      </c>
      <c r="AL4" s="62" t="s">
        <v>77</v>
      </c>
      <c r="AM4" s="62" t="s">
        <v>78</v>
      </c>
      <c r="AN4" s="62" t="s">
        <v>79</v>
      </c>
      <c r="AO4" s="62" t="s">
        <v>80</v>
      </c>
      <c r="AP4" s="62" t="s">
        <v>81</v>
      </c>
      <c r="AQ4" s="62" t="s">
        <v>82</v>
      </c>
      <c r="AR4" s="62" t="s">
        <v>83</v>
      </c>
      <c r="AS4" s="62" t="s">
        <v>84</v>
      </c>
      <c r="AT4" s="62" t="s">
        <v>85</v>
      </c>
      <c r="AU4" s="62" t="s">
        <v>86</v>
      </c>
      <c r="AV4" s="62" t="s">
        <v>87</v>
      </c>
      <c r="AW4" s="62" t="s">
        <v>88</v>
      </c>
      <c r="AX4" s="62" t="s">
        <v>89</v>
      </c>
      <c r="AY4" s="62" t="s">
        <v>90</v>
      </c>
      <c r="AZ4" s="62" t="s">
        <v>91</v>
      </c>
      <c r="BA4" s="62" t="s">
        <v>92</v>
      </c>
      <c r="BB4" s="62" t="s">
        <v>93</v>
      </c>
      <c r="BC4" s="62" t="s">
        <v>94</v>
      </c>
      <c r="BD4" s="62" t="s">
        <v>95</v>
      </c>
      <c r="BE4" s="62" t="s">
        <v>96</v>
      </c>
      <c r="BF4" s="62" t="s">
        <v>97</v>
      </c>
      <c r="BG4" s="62" t="s">
        <v>98</v>
      </c>
      <c r="BH4" s="62" t="s">
        <v>99</v>
      </c>
      <c r="BI4" s="62" t="s">
        <v>100</v>
      </c>
      <c r="BJ4" s="62" t="s">
        <v>101</v>
      </c>
      <c r="BK4" s="62" t="s">
        <v>102</v>
      </c>
      <c r="BL4" s="62" t="s">
        <v>103</v>
      </c>
      <c r="BM4" s="62" t="s">
        <v>104</v>
      </c>
      <c r="BN4" s="62" t="s">
        <v>105</v>
      </c>
      <c r="BO4" s="63" t="s">
        <v>106</v>
      </c>
    </row>
    <row r="5" spans="1:67" s="60" customFormat="1" ht="11.25" customHeight="1" thickBot="1">
      <c r="A5" s="46"/>
      <c r="B5" s="65" t="s">
        <v>110</v>
      </c>
      <c r="C5" s="66"/>
      <c r="D5" s="257"/>
      <c r="E5" s="67"/>
      <c r="F5" s="68"/>
      <c r="G5" s="257"/>
      <c r="H5" s="68"/>
      <c r="I5" s="68"/>
      <c r="J5" s="258"/>
      <c r="K5" s="68"/>
      <c r="L5" s="67"/>
      <c r="M5" s="67"/>
      <c r="N5" s="257"/>
      <c r="O5" s="257"/>
      <c r="P5" s="67"/>
      <c r="Q5" s="259"/>
      <c r="R5" s="67"/>
      <c r="S5" s="68"/>
      <c r="T5" s="67"/>
      <c r="U5" s="67"/>
      <c r="V5" s="67"/>
      <c r="W5" s="67"/>
      <c r="X5" s="67"/>
      <c r="Y5" s="68"/>
      <c r="Z5" s="67"/>
      <c r="AA5" s="68"/>
      <c r="AB5" s="67"/>
      <c r="AC5" s="67"/>
      <c r="AD5" s="68"/>
      <c r="AE5" s="67"/>
      <c r="AF5" s="67"/>
      <c r="AG5" s="67"/>
      <c r="AH5" s="67"/>
      <c r="AI5" s="67"/>
      <c r="AJ5" s="67"/>
      <c r="AK5" s="67"/>
      <c r="AL5" s="67"/>
      <c r="AM5" s="67"/>
      <c r="AN5" s="67"/>
      <c r="AO5" s="67"/>
      <c r="AP5" s="67"/>
      <c r="AQ5" s="67"/>
      <c r="AR5" s="67"/>
      <c r="AS5" s="67"/>
      <c r="AT5" s="68"/>
      <c r="AU5" s="67"/>
      <c r="AV5" s="68"/>
      <c r="AW5" s="67"/>
      <c r="AX5" s="68"/>
      <c r="AY5" s="68"/>
      <c r="AZ5" s="68"/>
      <c r="BA5" s="68"/>
      <c r="BB5" s="67"/>
      <c r="BC5" s="68"/>
      <c r="BD5" s="67"/>
      <c r="BE5" s="67"/>
      <c r="BF5" s="67"/>
      <c r="BG5" s="67"/>
      <c r="BH5" s="67"/>
      <c r="BI5" s="67"/>
      <c r="BJ5" s="67"/>
      <c r="BK5" s="67"/>
      <c r="BL5" s="67"/>
      <c r="BM5" s="68"/>
      <c r="BN5" s="68"/>
      <c r="BO5" s="124"/>
    </row>
    <row r="6" spans="1:67" s="72" customFormat="1" ht="57" customHeight="1" thickBot="1">
      <c r="A6" s="70"/>
      <c r="B6" s="125" t="s">
        <v>162</v>
      </c>
      <c r="C6" s="9" t="s">
        <v>111</v>
      </c>
      <c r="D6" s="260" t="s">
        <v>219</v>
      </c>
      <c r="E6" s="6" t="s">
        <v>112</v>
      </c>
      <c r="F6" s="5" t="s">
        <v>220</v>
      </c>
      <c r="G6" s="261" t="s">
        <v>221</v>
      </c>
      <c r="H6" s="5" t="s">
        <v>165</v>
      </c>
      <c r="I6" s="6" t="s">
        <v>222</v>
      </c>
      <c r="J6" s="260" t="s">
        <v>223</v>
      </c>
      <c r="K6" s="5" t="s">
        <v>224</v>
      </c>
      <c r="L6" s="5" t="s">
        <v>149</v>
      </c>
      <c r="M6" s="6" t="s">
        <v>150</v>
      </c>
      <c r="N6" s="262" t="s">
        <v>225</v>
      </c>
      <c r="O6" s="260" t="s">
        <v>226</v>
      </c>
      <c r="P6" s="263" t="s">
        <v>227</v>
      </c>
      <c r="Q6" s="264" t="s">
        <v>209</v>
      </c>
      <c r="R6" s="5" t="s">
        <v>113</v>
      </c>
      <c r="S6" s="5" t="s">
        <v>21</v>
      </c>
      <c r="T6" s="5" t="s">
        <v>180</v>
      </c>
      <c r="U6" s="5" t="s">
        <v>181</v>
      </c>
      <c r="V6" s="5" t="s">
        <v>115</v>
      </c>
      <c r="W6" s="5" t="s">
        <v>116</v>
      </c>
      <c r="X6" s="5" t="s">
        <v>117</v>
      </c>
      <c r="Y6" s="5" t="s">
        <v>182</v>
      </c>
      <c r="Z6" s="5" t="s">
        <v>24</v>
      </c>
      <c r="AA6" s="5" t="s">
        <v>118</v>
      </c>
      <c r="AB6" s="5" t="s">
        <v>119</v>
      </c>
      <c r="AC6" s="5" t="s">
        <v>183</v>
      </c>
      <c r="AD6" s="5" t="s">
        <v>184</v>
      </c>
      <c r="AE6" s="5" t="s">
        <v>122</v>
      </c>
      <c r="AF6" s="5" t="s">
        <v>123</v>
      </c>
      <c r="AG6" s="5" t="s">
        <v>124</v>
      </c>
      <c r="AH6" s="5" t="s">
        <v>185</v>
      </c>
      <c r="AI6" s="5" t="s">
        <v>126</v>
      </c>
      <c r="AJ6" s="5" t="s">
        <v>127</v>
      </c>
      <c r="AK6" s="5" t="s">
        <v>186</v>
      </c>
      <c r="AL6" s="5" t="s">
        <v>37</v>
      </c>
      <c r="AM6" s="5" t="s">
        <v>128</v>
      </c>
      <c r="AN6" s="9" t="s">
        <v>187</v>
      </c>
      <c r="AO6" s="9" t="s">
        <v>188</v>
      </c>
      <c r="AP6" s="5" t="s">
        <v>189</v>
      </c>
      <c r="AQ6" s="5" t="s">
        <v>132</v>
      </c>
      <c r="AR6" s="5" t="s">
        <v>133</v>
      </c>
      <c r="AS6" s="176" t="s">
        <v>166</v>
      </c>
      <c r="AT6" s="176" t="s">
        <v>167</v>
      </c>
      <c r="AU6" s="9" t="s">
        <v>134</v>
      </c>
      <c r="AV6" s="9" t="s">
        <v>135</v>
      </c>
      <c r="AW6" s="5" t="s">
        <v>136</v>
      </c>
      <c r="AX6" s="5" t="s">
        <v>137</v>
      </c>
      <c r="AY6" s="5" t="s">
        <v>138</v>
      </c>
      <c r="AZ6" s="5" t="s">
        <v>139</v>
      </c>
      <c r="BA6" s="5" t="s">
        <v>15</v>
      </c>
      <c r="BB6" s="5" t="s">
        <v>140</v>
      </c>
      <c r="BC6" s="5" t="s">
        <v>141</v>
      </c>
      <c r="BD6" s="5" t="s">
        <v>142</v>
      </c>
      <c r="BE6" s="5" t="s">
        <v>143</v>
      </c>
      <c r="BF6" s="5" t="s">
        <v>144</v>
      </c>
      <c r="BG6" s="5" t="s">
        <v>145</v>
      </c>
      <c r="BH6" s="5" t="s">
        <v>146</v>
      </c>
      <c r="BI6" s="5" t="s">
        <v>147</v>
      </c>
      <c r="BJ6" s="5" t="s">
        <v>248</v>
      </c>
      <c r="BK6" s="5" t="s">
        <v>148</v>
      </c>
      <c r="BL6" s="5" t="s">
        <v>151</v>
      </c>
      <c r="BM6" s="5" t="s">
        <v>152</v>
      </c>
      <c r="BN6" s="5" t="s">
        <v>153</v>
      </c>
      <c r="BO6" s="5" t="s">
        <v>154</v>
      </c>
    </row>
    <row r="7" spans="1:67" s="126" customFormat="1" ht="18" customHeight="1" thickBot="1">
      <c r="A7" s="153"/>
      <c r="B7" s="154" t="s">
        <v>160</v>
      </c>
      <c r="C7" s="155">
        <f>'[1]Neprofi'!D9</f>
        <v>23344</v>
      </c>
      <c r="D7" s="155">
        <f>'[1]Neprofi'!H9-'[1]Neprofi'!FB9</f>
        <v>100059</v>
      </c>
      <c r="E7" s="156">
        <f>IF(D7=0,"",ROUND('[1]Neprofi'!U9/D7*100,2))</f>
        <v>100</v>
      </c>
      <c r="F7" s="156">
        <f>IF(C7=0,"",ROUND('[1]Neprofi'!T9/C7*1000,2))</f>
        <v>0.34</v>
      </c>
      <c r="G7" s="155">
        <f>'[1]Neprofi'!V9-'[1]Neprofi'!FA9</f>
        <v>2050</v>
      </c>
      <c r="H7" s="155">
        <f>IF('[1]Neprofi'!U9=0,"",ROUND(G7/'[1]Neprofi'!U9*100,2))</f>
        <v>2.05</v>
      </c>
      <c r="I7" s="156">
        <f>IF(C7=0,"",ROUND(G7/C7*1000,2))</f>
        <v>87.82</v>
      </c>
      <c r="J7" s="158">
        <f>IF(C7=0,"",ROUND(('[1]Neprofi'!EK9-'[1]Neprofi'!EZ9)/C7,2))</f>
        <v>9.5</v>
      </c>
      <c r="K7" s="158">
        <f>IF(AB7=0,"",ROUND(('[1]Neprofi'!EK9-'[1]Neprofi'!EZ9)/AB7,2))</f>
        <v>11.86</v>
      </c>
      <c r="L7" s="156">
        <f>IF('[1]Neprofi'!EK9=0,"",ROUND('[1]Neprofi'!EL9/'[1]Neprofi'!EK9*100,2))</f>
        <v>2.12</v>
      </c>
      <c r="M7" s="156">
        <f>IF('[1]Neprofi'!EK9=0,"",ROUND('[1]Neprofi'!EM9/'[1]Neprofi'!EK9*100,2))</f>
        <v>0</v>
      </c>
      <c r="N7" s="155">
        <f>'[1]Neprofi'!BO9</f>
        <v>12403</v>
      </c>
      <c r="O7" s="155">
        <f>D7+N7</f>
        <v>112462</v>
      </c>
      <c r="P7" s="156">
        <f>IF(C7=0,"",ROUND(O7/C7,2))</f>
        <v>4.82</v>
      </c>
      <c r="Q7" s="156">
        <f aca="true" t="shared" si="0" ref="Q7:Q38">IF(O7=0,"",ROUND((AB7-AL7)/O7,2))</f>
        <v>0.15</v>
      </c>
      <c r="R7" s="155">
        <f>'[1]Neprofi'!AA9</f>
        <v>992</v>
      </c>
      <c r="S7" s="156">
        <f>IF(C7=0,"",ROUND(R7/C7*100,2))</f>
        <v>4.25</v>
      </c>
      <c r="T7" s="155">
        <f>'[1]Neprofi'!AB9</f>
        <v>220</v>
      </c>
      <c r="U7" s="156">
        <f>IF(R7=0,"",ROUND(T7/R7*100,2))</f>
        <v>22.18</v>
      </c>
      <c r="V7" s="155">
        <f>'[1]Neprofi'!AC9</f>
        <v>6955</v>
      </c>
      <c r="W7" s="156">
        <f>IF(V7=0,"",ROUND('[1]Neprofi'!AD9/V7*100,2))</f>
        <v>84.18</v>
      </c>
      <c r="X7" s="156">
        <f>IF(V7=0,"",ROUND('[1]Neprofi'!AJ9/V7*100,2))</f>
        <v>15.82</v>
      </c>
      <c r="Y7" s="156">
        <f>IF('[1]Neprofi'!AD9=0,"",ROUND('[1]Neprofi'!AF9/'[1]Neprofi'!AD9*100,2))</f>
        <v>2.31</v>
      </c>
      <c r="Z7" s="156">
        <f>IF('[1]Neprofi'!AD9=0,"",ROUND(SUM('[1]Neprofi'!AG9+'[1]Neprofi'!AH9)/'[1]Neprofi'!AD9*100,2))</f>
        <v>11.14</v>
      </c>
      <c r="AA7" s="156">
        <f>IF(C7=0,"",ROUND(V7/C7,2))</f>
        <v>0.3</v>
      </c>
      <c r="AB7" s="155">
        <f>'[1]Neprofi'!AL9</f>
        <v>18705</v>
      </c>
      <c r="AC7" s="156">
        <f>IF(C7=0,"",ROUND(AB7/C7,2))</f>
        <v>0.8</v>
      </c>
      <c r="AD7" s="156">
        <f>IF(R7=0,"",ROUND(AB7/R7,2))</f>
        <v>18.86</v>
      </c>
      <c r="AE7" s="157">
        <f>IF(AB7=0,"",ROUND('[1]Neprofi'!BA9/AB7*100,2))</f>
        <v>0.01</v>
      </c>
      <c r="AF7" s="157">
        <f>IF(AB7=0,"",ROUND('[1]Neprofi'!BB9/AB7*100,2))</f>
        <v>2.72</v>
      </c>
      <c r="AG7" s="155">
        <f>SUM('[1]Neprofi'!AM9+'[1]Neprofi'!AN9)</f>
        <v>14462</v>
      </c>
      <c r="AH7" s="156">
        <f>IF(AG7=0,"",ROUND('[1]Neprofi'!AM9/AG7*100,2))</f>
        <v>6.78</v>
      </c>
      <c r="AI7" s="155">
        <f>SUM('[1]Neprofi'!AO9+'[1]Neprofi'!AP9)</f>
        <v>2525</v>
      </c>
      <c r="AJ7" s="156">
        <f>IF(T7=0,"",ROUND(AI7/T7,2))</f>
        <v>11.48</v>
      </c>
      <c r="AK7" s="156">
        <f>IF(AI7=0,"",ROUND('[1]Neprofi'!AO9/AI7*100,2))</f>
        <v>15.52</v>
      </c>
      <c r="AL7" s="155">
        <f>'[1]Neprofi'!AQ9</f>
        <v>1718</v>
      </c>
      <c r="AM7" s="156">
        <f>IF(AB7=0,"",ROUND(AL7/AB7*100,2))</f>
        <v>9.18</v>
      </c>
      <c r="AN7" s="155">
        <f>'[1]Neprofi'!BE9</f>
        <v>0</v>
      </c>
      <c r="AO7" s="155">
        <f>'[1]Neprofi'!BG9</f>
        <v>61</v>
      </c>
      <c r="AP7" s="155">
        <f>'[1]Neprofi'!BM9</f>
        <v>0</v>
      </c>
      <c r="AQ7" s="155">
        <f>'[1]Neprofi'!BP9</f>
        <v>0</v>
      </c>
      <c r="AR7" s="155">
        <f>'[1]Neprofi'!BQ9</f>
        <v>0</v>
      </c>
      <c r="AS7" s="155">
        <f>'[1]Neprofi'!BR9</f>
        <v>12</v>
      </c>
      <c r="AT7" s="155">
        <f>'[1]Neprofi'!BS9</f>
        <v>52</v>
      </c>
      <c r="AU7" s="155">
        <f>SUM('[1]Neprofi'!BV9+'[1]Neprofi'!BX9+'[1]Neprofi'!BZ9)</f>
        <v>0</v>
      </c>
      <c r="AV7" s="156">
        <f>IF(C7=0,"",ROUND('[1]Neprofi'!CD9/(C7/1000),2))</f>
        <v>9.77</v>
      </c>
      <c r="AW7" s="155">
        <f>'[1]Neprofi'!CF9</f>
        <v>47</v>
      </c>
      <c r="AX7" s="156">
        <f>IF(C7=0,"",ROUND(AW7/(C7/1000),2))</f>
        <v>2.01</v>
      </c>
      <c r="AY7" s="156">
        <f>IF(C7=0,"",ROUND('[1]Neprofi'!CC9/(C7/1000),2))</f>
        <v>77.92</v>
      </c>
      <c r="AZ7" s="161"/>
      <c r="BA7" s="155">
        <f>'[1]Neprofi'!CK9</f>
        <v>36</v>
      </c>
      <c r="BB7" s="155">
        <f>'[1]Neprofi'!CM9</f>
        <v>10509</v>
      </c>
      <c r="BC7" s="155">
        <f>'[1]Neprofi'!CL9</f>
        <v>32</v>
      </c>
      <c r="BD7" s="155">
        <f>SUM('[1]Neprofi'!CN9+'[1]Neprofi'!CO9)</f>
        <v>586</v>
      </c>
      <c r="BE7" s="157">
        <f>IF(BD7=0,"",ROUND('[1]Neprofi'!CO9/BD7*100,2))</f>
        <v>100</v>
      </c>
      <c r="BF7" s="155">
        <f>SUM('[1]Neprofi'!CP9+'[1]Neprofi'!CQ9)</f>
        <v>514</v>
      </c>
      <c r="BG7" s="155">
        <f>'[1]Neprofi'!CR9</f>
        <v>0</v>
      </c>
      <c r="BH7" s="155">
        <f>'[1]Neprofi'!CS9</f>
        <v>0</v>
      </c>
      <c r="BI7" s="155">
        <f>SUM('[1]Neprofi'!CT9+'[1]Neprofi'!CU9)</f>
        <v>0</v>
      </c>
      <c r="BJ7" s="155">
        <f>'[1]Neprofi'!CW9</f>
        <v>0</v>
      </c>
      <c r="BK7" s="155">
        <f>'[1]Neprofi'!CX9</f>
        <v>0</v>
      </c>
      <c r="BL7" s="159">
        <f>'[1]Neprofi'!CZ9</f>
        <v>0.6</v>
      </c>
      <c r="BM7" s="156">
        <f aca="true" t="shared" si="1" ref="BM7:BM67">IF(C7=0,"",ROUND(BL7/(C7/1000),2))</f>
        <v>0.03</v>
      </c>
      <c r="BN7" s="156">
        <f aca="true" t="shared" si="2" ref="BN7:BN67">IF(R7=0,"",ROUND(BL7/(R7/1000),2))</f>
        <v>0.6</v>
      </c>
      <c r="BO7" s="160">
        <f aca="true" t="shared" si="3" ref="BO7:BO67">IF(V7=0,"",ROUND(BL7/(V7/1000),2))</f>
        <v>0.09</v>
      </c>
    </row>
    <row r="8" spans="1:67" ht="13.5" customHeight="1">
      <c r="A8" s="240">
        <f>'[1]Neprofi'!A10</f>
        <v>1</v>
      </c>
      <c r="B8" s="99" t="str">
        <f>IF('[1]Neprofi'!B10="","",CONCATENATE('[1]Neprofi'!B10))</f>
        <v>Andělská Hora</v>
      </c>
      <c r="C8" s="100">
        <f>'[1]Neprofi'!D10</f>
        <v>404</v>
      </c>
      <c r="D8" s="101">
        <f>'[1]Neprofi'!H10-'[1]Neprofi'!FB10</f>
        <v>2784</v>
      </c>
      <c r="E8" s="102">
        <f>IF(D8=0,"",ROUND('[1]Neprofi'!U10/D8*100,2))</f>
        <v>100</v>
      </c>
      <c r="F8" s="102">
        <f>IF(C8=0,"",ROUND('[1]Neprofi'!T10/C8*1000,2))</f>
        <v>0</v>
      </c>
      <c r="G8" s="101">
        <f>'[1]Neprofi'!V10-'[1]Neprofi'!FA10</f>
        <v>28</v>
      </c>
      <c r="H8" s="103">
        <f>IF('[1]Neprofi'!U10=0,"",ROUND(G8/'[1]Neprofi'!U10*100,2))</f>
        <v>1.01</v>
      </c>
      <c r="I8" s="103">
        <f>IF(C8=0,"",ROUND(G8/C8*1000,2))</f>
        <v>69.31</v>
      </c>
      <c r="J8" s="104">
        <f>IF(C8=0,"",ROUND(('[1]Neprofi'!EK10-'[1]Neprofi'!EZ10)/C8,2))</f>
        <v>8.37</v>
      </c>
      <c r="K8" s="104">
        <f>IF(AB8=0,"",ROUND(('[1]Neprofi'!EK10-'[1]Neprofi'!EZ10)/AB8,2))</f>
        <v>7.73</v>
      </c>
      <c r="L8" s="103">
        <f>IF('[1]Neprofi'!EK10=0,"",ROUND('[1]Neprofi'!EL10/'[1]Neprofi'!EK10*100,2))</f>
        <v>0</v>
      </c>
      <c r="M8" s="103">
        <f>IF('[1]Neprofi'!EK10=0,"",ROUND('[1]Neprofi'!EM10/'[1]Neprofi'!EK10*100,2))</f>
        <v>0</v>
      </c>
      <c r="N8" s="100">
        <f>'[1]Neprofi'!BO10</f>
        <v>210</v>
      </c>
      <c r="O8" s="100">
        <f>D8+N8</f>
        <v>2994</v>
      </c>
      <c r="P8" s="103">
        <f>IF(C8=0,"",ROUND(O8/C8,2))</f>
        <v>7.41</v>
      </c>
      <c r="Q8" s="102">
        <f t="shared" si="0"/>
        <v>0.15</v>
      </c>
      <c r="R8" s="101">
        <f>'[1]Neprofi'!AA10</f>
        <v>15</v>
      </c>
      <c r="S8" s="102">
        <f>IF(C8=0,"",ROUND(R8/C8*100,2))</f>
        <v>3.71</v>
      </c>
      <c r="T8" s="101">
        <f>'[1]Neprofi'!AB10</f>
        <v>3</v>
      </c>
      <c r="U8" s="102">
        <f>IF(R8=0,"",ROUND(T8/R8*100,2))</f>
        <v>20</v>
      </c>
      <c r="V8" s="101">
        <f>'[1]Neprofi'!AC10</f>
        <v>124</v>
      </c>
      <c r="W8" s="102">
        <f>IF(V8=0,"",ROUND('[1]Neprofi'!AD10/V8*100,2))</f>
        <v>100</v>
      </c>
      <c r="X8" s="102">
        <f>IF(V8=0,"",ROUND('[1]Neprofi'!AJ10/V8*100,2))</f>
        <v>0</v>
      </c>
      <c r="Y8" s="102">
        <f>IF('[1]Neprofi'!AD10=0,"",ROUND('[1]Neprofi'!AF10/'[1]Neprofi'!AD10*100,2))</f>
        <v>0</v>
      </c>
      <c r="Z8" s="102">
        <f>IF('[1]Neprofi'!AD10=0,"",ROUND(SUM('[1]Neprofi'!AG10+'[1]Neprofi'!AH10)/'[1]Neprofi'!AD10*100,2))</f>
        <v>8.87</v>
      </c>
      <c r="AA8" s="102">
        <f>IF(C8=0,"",ROUND(V8/C8,2))</f>
        <v>0.31</v>
      </c>
      <c r="AB8" s="101">
        <f>'[1]Neprofi'!AL10</f>
        <v>437</v>
      </c>
      <c r="AC8" s="102">
        <f>IF(C8=0,"",ROUND(AB8/C8,2))</f>
        <v>1.08</v>
      </c>
      <c r="AD8" s="102">
        <f>IF(R8=0,"",ROUND(AB8/R8,2))</f>
        <v>29.13</v>
      </c>
      <c r="AE8" s="127">
        <f>IF(AB8=0,"",ROUND('[1]Neprofi'!BA10/AB8*100,2))</f>
        <v>0</v>
      </c>
      <c r="AF8" s="127">
        <f>IF(AB8=0,"",ROUND('[1]Neprofi'!BB10/AB8*100,2))</f>
        <v>0</v>
      </c>
      <c r="AG8" s="101">
        <f>SUM('[1]Neprofi'!AM10+'[1]Neprofi'!AN10)</f>
        <v>415</v>
      </c>
      <c r="AH8" s="102">
        <f>IF(AG8=0,"",ROUND('[1]Neprofi'!AM10/AG8*100,2))</f>
        <v>13.25</v>
      </c>
      <c r="AI8" s="101">
        <f>SUM('[1]Neprofi'!AO10+'[1]Neprofi'!AP10)</f>
        <v>22</v>
      </c>
      <c r="AJ8" s="102">
        <f>IF(T8=0,"",ROUND(AI8/T8,2))</f>
        <v>7.33</v>
      </c>
      <c r="AK8" s="102">
        <f>IF(AI8=0,"",ROUND('[1]Neprofi'!AO10/AI8*100,2))</f>
        <v>31.82</v>
      </c>
      <c r="AL8" s="101">
        <f>'[1]Neprofi'!AQ10</f>
        <v>0</v>
      </c>
      <c r="AM8" s="102">
        <f>IF(AB8=0,"",ROUND(AL8/AB8*100,2))</f>
        <v>0</v>
      </c>
      <c r="AN8" s="101">
        <f>'[1]Neprofi'!BE10</f>
        <v>0</v>
      </c>
      <c r="AO8" s="101">
        <f>'[1]Neprofi'!BG10</f>
        <v>0</v>
      </c>
      <c r="AP8" s="101">
        <f>'[1]Neprofi'!BM10</f>
        <v>0</v>
      </c>
      <c r="AQ8" s="101">
        <f>'[1]Neprofi'!BP10</f>
        <v>0</v>
      </c>
      <c r="AR8" s="101">
        <f>'[1]Neprofi'!BQ10</f>
        <v>0</v>
      </c>
      <c r="AS8" s="101">
        <f>'[1]Neprofi'!BR10</f>
        <v>1</v>
      </c>
      <c r="AT8" s="101">
        <f>'[1]Neprofi'!BS10</f>
        <v>0</v>
      </c>
      <c r="AU8" s="101">
        <f>SUM('[1]Neprofi'!BV10+'[1]Neprofi'!BX10+'[1]Neprofi'!BZ10)</f>
        <v>0</v>
      </c>
      <c r="AV8" s="102">
        <f>IF(C8=0,"",ROUND('[1]Neprofi'!CD10/(C8/1000),2))</f>
        <v>24.75</v>
      </c>
      <c r="AW8" s="101">
        <f>'[1]Neprofi'!CF10</f>
        <v>1</v>
      </c>
      <c r="AX8" s="102">
        <f>IF(C8=0,"",ROUND(AW8/(C8/1000),2))</f>
        <v>2.48</v>
      </c>
      <c r="AY8" s="102">
        <f>IF(C8=0,"",ROUND('[1]Neprofi'!CC10/(C8/1000),2))</f>
        <v>148.51</v>
      </c>
      <c r="AZ8" s="101">
        <f>'[1]Neprofi'!CI10</f>
        <v>4</v>
      </c>
      <c r="BA8" s="101">
        <f>'[1]Neprofi'!CK10</f>
        <v>1</v>
      </c>
      <c r="BB8" s="101">
        <f>'[1]Neprofi'!CM10</f>
        <v>0</v>
      </c>
      <c r="BC8" s="101">
        <f>'[1]Neprofi'!CL10</f>
        <v>1</v>
      </c>
      <c r="BD8" s="101">
        <f>SUM('[1]Neprofi'!CN10+'[1]Neprofi'!CO10)</f>
        <v>0</v>
      </c>
      <c r="BE8" s="127">
        <f>IF(BD8=0,"",ROUND('[1]Neprofi'!CO10/BD8*100,2))</f>
      </c>
      <c r="BF8" s="101">
        <f>SUM('[1]Neprofi'!CP10+'[1]Neprofi'!CQ10)</f>
        <v>0</v>
      </c>
      <c r="BG8" s="101">
        <f>'[1]Neprofi'!CR10</f>
        <v>0</v>
      </c>
      <c r="BH8" s="101">
        <f>'[1]Neprofi'!CS10</f>
        <v>0</v>
      </c>
      <c r="BI8" s="101">
        <f>SUM('[1]Neprofi'!CT10+'[1]Neprofi'!CU10)</f>
        <v>0</v>
      </c>
      <c r="BJ8" s="101">
        <f>'[1]Neprofi'!CW10</f>
        <v>0</v>
      </c>
      <c r="BK8" s="101">
        <f>'[1]Neprofi'!CX10</f>
        <v>0</v>
      </c>
      <c r="BL8" s="128">
        <f>'[1]Neprofi'!CZ10</f>
        <v>0</v>
      </c>
      <c r="BM8" s="129">
        <f t="shared" si="1"/>
        <v>0</v>
      </c>
      <c r="BN8" s="129">
        <f t="shared" si="2"/>
        <v>0</v>
      </c>
      <c r="BO8" s="130">
        <f t="shared" si="3"/>
        <v>0</v>
      </c>
    </row>
    <row r="9" spans="1:67" s="126" customFormat="1" ht="12.75">
      <c r="A9" s="241">
        <f>'[1]Neprofi'!A11</f>
        <v>2</v>
      </c>
      <c r="B9" s="132" t="str">
        <f>IF('[1]Neprofi'!B11="","",CONCATENATE('[1]Neprofi'!B11))</f>
        <v>Bílčice</v>
      </c>
      <c r="C9" s="107">
        <f>'[1]Neprofi'!D11</f>
        <v>214</v>
      </c>
      <c r="D9" s="108">
        <f>'[1]Neprofi'!H11-'[1]Neprofi'!FB11</f>
        <v>2190</v>
      </c>
      <c r="E9" s="109">
        <f>IF(D9=0,"",ROUND('[1]Neprofi'!U11/D9*100,2))</f>
        <v>100</v>
      </c>
      <c r="F9" s="109">
        <f>IF(C9=0,"",ROUND('[1]Neprofi'!T11/C9*1000,2))</f>
        <v>0</v>
      </c>
      <c r="G9" s="108">
        <f>'[1]Neprofi'!V11-'[1]Neprofi'!FA11</f>
        <v>45</v>
      </c>
      <c r="H9" s="107">
        <f>IF('[1]Neprofi'!U11=0,"",ROUND(G9/'[1]Neprofi'!U11*100,2))</f>
        <v>2.05</v>
      </c>
      <c r="I9" s="110">
        <f>IF(C9=0,"",ROUND(G9/C9*1000,2))</f>
        <v>210.28</v>
      </c>
      <c r="J9" s="134">
        <f>IF(C9=0,"",ROUND(('[1]Neprofi'!EK11-'[1]Neprofi'!EZ11)/C9,2))</f>
        <v>18.69</v>
      </c>
      <c r="K9" s="134">
        <f>IF(AB9=0,"",ROUND(('[1]Neprofi'!EK11-'[1]Neprofi'!EZ11)/AB9,2))</f>
        <v>4.46</v>
      </c>
      <c r="L9" s="110">
        <f>IF('[1]Neprofi'!EK11=0,"",ROUND('[1]Neprofi'!EL11/'[1]Neprofi'!EK11*100,2))</f>
        <v>0</v>
      </c>
      <c r="M9" s="110">
        <f>IF('[1]Neprofi'!EK11=0,"",ROUND('[1]Neprofi'!EM11/'[1]Neprofi'!EK11*100,2))</f>
        <v>0</v>
      </c>
      <c r="N9" s="107">
        <f>'[1]Neprofi'!BO11</f>
        <v>200</v>
      </c>
      <c r="O9" s="107">
        <f>D9+N9</f>
        <v>2390</v>
      </c>
      <c r="P9" s="110">
        <f>IF(C9=0,"",ROUND(O9/C9,2))</f>
        <v>11.17</v>
      </c>
      <c r="Q9" s="109">
        <f t="shared" si="0"/>
        <v>0.37</v>
      </c>
      <c r="R9" s="108">
        <f>'[1]Neprofi'!AA11</f>
        <v>21</v>
      </c>
      <c r="S9" s="109">
        <f aca="true" t="shared" si="4" ref="S9:S67">IF(C9=0,"",ROUND(R9/C9*100,2))</f>
        <v>9.81</v>
      </c>
      <c r="T9" s="108">
        <f>'[1]Neprofi'!AB11</f>
        <v>7</v>
      </c>
      <c r="U9" s="109">
        <f aca="true" t="shared" si="5" ref="U9:U67">IF(R9=0,"",ROUND(T9/R9*100,2))</f>
        <v>33.33</v>
      </c>
      <c r="V9" s="108">
        <f>'[1]Neprofi'!AC11</f>
        <v>156</v>
      </c>
      <c r="W9" s="109">
        <f>IF(V9=0,"",ROUND('[1]Neprofi'!AD11/V9*100,2))</f>
        <v>100</v>
      </c>
      <c r="X9" s="109">
        <f>IF(V9=0,"",ROUND('[1]Neprofi'!AJ11/V9*100,2))</f>
        <v>0</v>
      </c>
      <c r="Y9" s="109">
        <f>IF('[1]Neprofi'!AD11=0,"",ROUND('[1]Neprofi'!AF11/'[1]Neprofi'!AD11*100,2))</f>
        <v>0</v>
      </c>
      <c r="Z9" s="109">
        <f>IF('[1]Neprofi'!AD11=0,"",ROUND(SUM('[1]Neprofi'!AG11+'[1]Neprofi'!AH11)/'[1]Neprofi'!AD11*100,2))</f>
        <v>0</v>
      </c>
      <c r="AA9" s="109">
        <f aca="true" t="shared" si="6" ref="AA9:AA67">IF(C9=0,"",ROUND(V9/C9,2))</f>
        <v>0.73</v>
      </c>
      <c r="AB9" s="108">
        <f>'[1]Neprofi'!AL11</f>
        <v>896</v>
      </c>
      <c r="AC9" s="109">
        <f aca="true" t="shared" si="7" ref="AC9:AC67">IF(C9=0,"",ROUND(AB9/C9,2))</f>
        <v>4.19</v>
      </c>
      <c r="AD9" s="109">
        <f aca="true" t="shared" si="8" ref="AD9:AD67">IF(R9=0,"",ROUND(AB9/R9,2))</f>
        <v>42.67</v>
      </c>
      <c r="AE9" s="133">
        <f>IF(AB9=0,"",ROUND('[1]Neprofi'!BA11/AB9*100,2))</f>
        <v>0</v>
      </c>
      <c r="AF9" s="133">
        <f>IF(AB9=0,"",ROUND('[1]Neprofi'!BB11/AB9*100,2))</f>
        <v>0</v>
      </c>
      <c r="AG9" s="108">
        <f>SUM('[1]Neprofi'!AM11+'[1]Neprofi'!AN11)</f>
        <v>780</v>
      </c>
      <c r="AH9" s="109">
        <f>IF(AG9=0,"",ROUND('[1]Neprofi'!AM11/AG9*100,2))</f>
        <v>6.67</v>
      </c>
      <c r="AI9" s="108">
        <f>SUM('[1]Neprofi'!AO11+'[1]Neprofi'!AP11)</f>
        <v>94</v>
      </c>
      <c r="AJ9" s="109">
        <f aca="true" t="shared" si="9" ref="AJ9:AJ67">IF(T9=0,"",ROUND(AI9/T9,2))</f>
        <v>13.43</v>
      </c>
      <c r="AK9" s="109">
        <f>IF(AI9=0,"",ROUND('[1]Neprofi'!AO11/AI9*100,2))</f>
        <v>22.34</v>
      </c>
      <c r="AL9" s="108">
        <f>'[1]Neprofi'!AQ11</f>
        <v>22</v>
      </c>
      <c r="AM9" s="109">
        <f aca="true" t="shared" si="10" ref="AM9:AM67">IF(AB9=0,"",ROUND(AL9/AB9*100,2))</f>
        <v>2.46</v>
      </c>
      <c r="AN9" s="108">
        <f>'[1]Neprofi'!BE11</f>
        <v>0</v>
      </c>
      <c r="AO9" s="108">
        <f>'[1]Neprofi'!BG11</f>
        <v>0</v>
      </c>
      <c r="AP9" s="108">
        <f>'[1]Neprofi'!BM11</f>
        <v>0</v>
      </c>
      <c r="AQ9" s="108">
        <f>'[1]Neprofi'!BP11</f>
        <v>0</v>
      </c>
      <c r="AR9" s="108">
        <f>'[1]Neprofi'!BQ11</f>
        <v>0</v>
      </c>
      <c r="AS9" s="108">
        <f>'[1]Neprofi'!BR11</f>
        <v>0</v>
      </c>
      <c r="AT9" s="108">
        <f>'[1]Neprofi'!BS11</f>
        <v>0</v>
      </c>
      <c r="AU9" s="108">
        <f>SUM('[1]Neprofi'!BV11+'[1]Neprofi'!BX11+'[1]Neprofi'!BZ11)</f>
        <v>0</v>
      </c>
      <c r="AV9" s="109">
        <f>IF(C9=0,"",ROUND('[1]Neprofi'!CD11/(C9/1000),2))</f>
        <v>4.67</v>
      </c>
      <c r="AW9" s="108">
        <f>'[1]Neprofi'!CF11</f>
        <v>0</v>
      </c>
      <c r="AX9" s="109">
        <f aca="true" t="shared" si="11" ref="AX9:AX67">IF(C9=0,"",ROUND(AW9/(C9/1000),2))</f>
        <v>0</v>
      </c>
      <c r="AY9" s="109">
        <f>IF(C9=0,"",ROUND('[1]Neprofi'!CC11/(C9/1000),2))</f>
        <v>116.82</v>
      </c>
      <c r="AZ9" s="108">
        <f>'[1]Neprofi'!CI11</f>
        <v>2</v>
      </c>
      <c r="BA9" s="108">
        <f>'[1]Neprofi'!CK11</f>
        <v>1</v>
      </c>
      <c r="BB9" s="108">
        <f>'[1]Neprofi'!CM11</f>
        <v>0</v>
      </c>
      <c r="BC9" s="108">
        <f>'[1]Neprofi'!CL11</f>
        <v>1</v>
      </c>
      <c r="BD9" s="108">
        <f>SUM('[1]Neprofi'!CN11+'[1]Neprofi'!CO11)</f>
        <v>0</v>
      </c>
      <c r="BE9" s="133">
        <f>IF(BD9=0,"",ROUND('[1]Neprofi'!CO11/BD9*100,2))</f>
      </c>
      <c r="BF9" s="108">
        <f>SUM('[1]Neprofi'!CP11+'[1]Neprofi'!CQ11)</f>
        <v>0</v>
      </c>
      <c r="BG9" s="108">
        <f>'[1]Neprofi'!CR11</f>
        <v>0</v>
      </c>
      <c r="BH9" s="108">
        <f>'[1]Neprofi'!CS11</f>
        <v>0</v>
      </c>
      <c r="BI9" s="108">
        <f>SUM('[1]Neprofi'!CT11+'[1]Neprofi'!CU11)</f>
        <v>0</v>
      </c>
      <c r="BJ9" s="108">
        <f>'[1]Neprofi'!CW11</f>
        <v>0</v>
      </c>
      <c r="BK9" s="108">
        <f>'[1]Neprofi'!CX11</f>
        <v>0</v>
      </c>
      <c r="BL9" s="135">
        <f>'[1]Neprofi'!CZ11</f>
        <v>0</v>
      </c>
      <c r="BM9" s="136">
        <f t="shared" si="1"/>
        <v>0</v>
      </c>
      <c r="BN9" s="136">
        <f t="shared" si="2"/>
        <v>0</v>
      </c>
      <c r="BO9" s="137">
        <f t="shared" si="3"/>
        <v>0</v>
      </c>
    </row>
    <row r="10" spans="1:67" s="126" customFormat="1" ht="12.75">
      <c r="A10" s="241">
        <f>'[1]Neprofi'!A12</f>
        <v>3</v>
      </c>
      <c r="B10" s="132" t="str">
        <f>IF('[1]Neprofi'!B12="","",CONCATENATE('[1]Neprofi'!B12))</f>
        <v>Bohušov</v>
      </c>
      <c r="C10" s="107">
        <f>'[1]Neprofi'!D12</f>
        <v>400</v>
      </c>
      <c r="D10" s="108">
        <f>'[1]Neprofi'!H12-'[1]Neprofi'!FB12</f>
        <v>1149</v>
      </c>
      <c r="E10" s="109">
        <f>IF(D10=0,"",ROUND('[1]Neprofi'!U12/D10*100,2))</f>
        <v>100</v>
      </c>
      <c r="F10" s="109">
        <f>IF(C10=0,"",ROUND('[1]Neprofi'!T12/C10*1000,2))</f>
        <v>0</v>
      </c>
      <c r="G10" s="108">
        <f>'[1]Neprofi'!V12-'[1]Neprofi'!FA12</f>
        <v>42</v>
      </c>
      <c r="H10" s="107">
        <f>IF('[1]Neprofi'!U12=0,"",ROUND(G10/'[1]Neprofi'!U12*100,2))</f>
        <v>3.66</v>
      </c>
      <c r="I10" s="110">
        <f aca="true" t="shared" si="12" ref="I10:I67">IF(C10=0,"",ROUND(G10/C10*1000,2))</f>
        <v>105</v>
      </c>
      <c r="J10" s="134">
        <f>IF(C10=0,"",ROUND(('[1]Neprofi'!EK12-'[1]Neprofi'!EZ12)/C10,2))</f>
        <v>12.5</v>
      </c>
      <c r="K10" s="134">
        <f>IF(AB10=0,"",ROUND(('[1]Neprofi'!EK12-'[1]Neprofi'!EZ12)/AB10,2))</f>
        <v>38.46</v>
      </c>
      <c r="L10" s="110">
        <f>IF('[1]Neprofi'!EK12=0,"",ROUND('[1]Neprofi'!EL12/'[1]Neprofi'!EK12*100,2))</f>
        <v>0</v>
      </c>
      <c r="M10" s="110">
        <f>IF('[1]Neprofi'!EK12=0,"",ROUND('[1]Neprofi'!EM12/'[1]Neprofi'!EK12*100,2))</f>
        <v>0</v>
      </c>
      <c r="N10" s="107">
        <f>'[1]Neprofi'!BO12</f>
        <v>910</v>
      </c>
      <c r="O10" s="107">
        <f aca="true" t="shared" si="13" ref="O10:O67">D10+N10</f>
        <v>2059</v>
      </c>
      <c r="P10" s="110">
        <f aca="true" t="shared" si="14" ref="P10:P67">IF(C10=0,"",ROUND(O10/C10,2))</f>
        <v>5.15</v>
      </c>
      <c r="Q10" s="109">
        <f t="shared" si="0"/>
        <v>0.06</v>
      </c>
      <c r="R10" s="108">
        <f>'[1]Neprofi'!AA12</f>
        <v>9</v>
      </c>
      <c r="S10" s="109">
        <f t="shared" si="4"/>
        <v>2.25</v>
      </c>
      <c r="T10" s="108">
        <f>'[1]Neprofi'!AB12</f>
        <v>5</v>
      </c>
      <c r="U10" s="109">
        <f t="shared" si="5"/>
        <v>55.56</v>
      </c>
      <c r="V10" s="108">
        <f>'[1]Neprofi'!AC12</f>
        <v>295</v>
      </c>
      <c r="W10" s="109">
        <f>IF(V10=0,"",ROUND('[1]Neprofi'!AD12/V10*100,2))</f>
        <v>100</v>
      </c>
      <c r="X10" s="109">
        <f>IF(V10=0,"",ROUND('[1]Neprofi'!AJ12/V10*100,2))</f>
        <v>0</v>
      </c>
      <c r="Y10" s="109">
        <f>IF('[1]Neprofi'!AD12=0,"",ROUND('[1]Neprofi'!AF12/'[1]Neprofi'!AD12*100,2))</f>
        <v>0.34</v>
      </c>
      <c r="Z10" s="109">
        <f>IF('[1]Neprofi'!AD12=0,"",ROUND(SUM('[1]Neprofi'!AG12+'[1]Neprofi'!AH12)/'[1]Neprofi'!AD12*100,2))</f>
        <v>42.03</v>
      </c>
      <c r="AA10" s="109">
        <f t="shared" si="6"/>
        <v>0.74</v>
      </c>
      <c r="AB10" s="108">
        <f>'[1]Neprofi'!AL12</f>
        <v>130</v>
      </c>
      <c r="AC10" s="109">
        <f t="shared" si="7"/>
        <v>0.33</v>
      </c>
      <c r="AD10" s="109">
        <f t="shared" si="8"/>
        <v>14.44</v>
      </c>
      <c r="AE10" s="133">
        <f>IF(AB10=0,"",ROUND('[1]Neprofi'!BA12/AB10*100,2))</f>
        <v>0</v>
      </c>
      <c r="AF10" s="133">
        <f>IF(AB10=0,"",ROUND('[1]Neprofi'!BB12/AB10*100,2))</f>
        <v>0</v>
      </c>
      <c r="AG10" s="108">
        <f>SUM('[1]Neprofi'!AM12+'[1]Neprofi'!AN12)</f>
        <v>119</v>
      </c>
      <c r="AH10" s="109">
        <f>IF(AG10=0,"",ROUND('[1]Neprofi'!AM12/AG10*100,2))</f>
        <v>57.14</v>
      </c>
      <c r="AI10" s="108">
        <f>SUM('[1]Neprofi'!AO12+'[1]Neprofi'!AP12)</f>
        <v>11</v>
      </c>
      <c r="AJ10" s="109">
        <f t="shared" si="9"/>
        <v>2.2</v>
      </c>
      <c r="AK10" s="109">
        <f>IF(AI10=0,"",ROUND('[1]Neprofi'!AO12/AI10*100,2))</f>
        <v>100</v>
      </c>
      <c r="AL10" s="108">
        <f>'[1]Neprofi'!AQ12</f>
        <v>0</v>
      </c>
      <c r="AM10" s="109">
        <f t="shared" si="10"/>
        <v>0</v>
      </c>
      <c r="AN10" s="108">
        <f>'[1]Neprofi'!BE12</f>
        <v>0</v>
      </c>
      <c r="AO10" s="108">
        <f>'[1]Neprofi'!BG12</f>
        <v>10</v>
      </c>
      <c r="AP10" s="108">
        <f>'[1]Neprofi'!BM12</f>
        <v>0</v>
      </c>
      <c r="AQ10" s="108">
        <f>'[1]Neprofi'!BP12</f>
        <v>0</v>
      </c>
      <c r="AR10" s="108">
        <f>'[1]Neprofi'!BQ12</f>
        <v>0</v>
      </c>
      <c r="AS10" s="108">
        <f>'[1]Neprofi'!BR12</f>
        <v>5</v>
      </c>
      <c r="AT10" s="108">
        <f>'[1]Neprofi'!BS12</f>
        <v>5</v>
      </c>
      <c r="AU10" s="108">
        <f>SUM('[1]Neprofi'!BV12+'[1]Neprofi'!BX12+'[1]Neprofi'!BZ12)</f>
        <v>0</v>
      </c>
      <c r="AV10" s="109">
        <f>IF(C10=0,"",ROUND('[1]Neprofi'!CD12/(C10/1000),2))</f>
        <v>15</v>
      </c>
      <c r="AW10" s="108">
        <f>'[1]Neprofi'!CF12</f>
        <v>2</v>
      </c>
      <c r="AX10" s="109">
        <f t="shared" si="11"/>
        <v>5</v>
      </c>
      <c r="AY10" s="109">
        <f>IF(C10=0,"",ROUND('[1]Neprofi'!CC12/(C10/1000),2))</f>
        <v>120</v>
      </c>
      <c r="AZ10" s="108">
        <f>'[1]Neprofi'!CI12</f>
        <v>5</v>
      </c>
      <c r="BA10" s="108">
        <f>'[1]Neprofi'!CK12</f>
        <v>1</v>
      </c>
      <c r="BB10" s="108">
        <f>'[1]Neprofi'!CM12</f>
        <v>0</v>
      </c>
      <c r="BC10" s="108">
        <f>'[1]Neprofi'!CL12</f>
        <v>1</v>
      </c>
      <c r="BD10" s="108">
        <f>SUM('[1]Neprofi'!CN12+'[1]Neprofi'!CO12)</f>
        <v>0</v>
      </c>
      <c r="BE10" s="133">
        <f>IF(BD10=0,"",ROUND('[1]Neprofi'!CO12/BD10*100,2))</f>
      </c>
      <c r="BF10" s="108">
        <f>SUM('[1]Neprofi'!CP12+'[1]Neprofi'!CQ12)</f>
        <v>0</v>
      </c>
      <c r="BG10" s="108">
        <f>'[1]Neprofi'!CR12</f>
        <v>0</v>
      </c>
      <c r="BH10" s="108">
        <f>'[1]Neprofi'!CS12</f>
        <v>0</v>
      </c>
      <c r="BI10" s="108">
        <f>SUM('[1]Neprofi'!CT12+'[1]Neprofi'!CU12)</f>
        <v>0</v>
      </c>
      <c r="BJ10" s="108">
        <f>'[1]Neprofi'!CW12</f>
        <v>0</v>
      </c>
      <c r="BK10" s="108">
        <f>'[1]Neprofi'!CX12</f>
        <v>0</v>
      </c>
      <c r="BL10" s="135">
        <f>'[1]Neprofi'!CZ12</f>
        <v>0</v>
      </c>
      <c r="BM10" s="136">
        <f t="shared" si="1"/>
        <v>0</v>
      </c>
      <c r="BN10" s="136">
        <f t="shared" si="2"/>
        <v>0</v>
      </c>
      <c r="BO10" s="137">
        <f t="shared" si="3"/>
        <v>0</v>
      </c>
    </row>
    <row r="11" spans="1:67" s="126" customFormat="1" ht="12.75">
      <c r="A11" s="241">
        <f>'[1]Neprofi'!A13</f>
        <v>4</v>
      </c>
      <c r="B11" s="132" t="str">
        <f>IF('[1]Neprofi'!B13="","",CONCATENATE('[1]Neprofi'!B13))</f>
        <v>Brantice</v>
      </c>
      <c r="C11" s="107">
        <f>'[1]Neprofi'!D13</f>
        <v>1391</v>
      </c>
      <c r="D11" s="108">
        <f>'[1]Neprofi'!H13-'[1]Neprofi'!FB13</f>
        <v>1727</v>
      </c>
      <c r="E11" s="109">
        <f>IF(D11=0,"",ROUND('[1]Neprofi'!U13/D11*100,2))</f>
        <v>100</v>
      </c>
      <c r="F11" s="109">
        <f>IF(C11=0,"",ROUND('[1]Neprofi'!T13/C11*1000,2))</f>
        <v>0</v>
      </c>
      <c r="G11" s="108">
        <f>'[1]Neprofi'!V13-'[1]Neprofi'!FA13</f>
        <v>22</v>
      </c>
      <c r="H11" s="107">
        <f>IF('[1]Neprofi'!U13=0,"",ROUND(G11/'[1]Neprofi'!U13*100,2))</f>
        <v>1.27</v>
      </c>
      <c r="I11" s="110">
        <f t="shared" si="12"/>
        <v>15.82</v>
      </c>
      <c r="J11" s="134">
        <f>IF(C11=0,"",ROUND(('[1]Neprofi'!EK13-'[1]Neprofi'!EZ13)/C11,2))</f>
        <v>2.88</v>
      </c>
      <c r="K11" s="134">
        <f>IF(AB11=0,"",ROUND(('[1]Neprofi'!EK13-'[1]Neprofi'!EZ13)/AB11,2))</f>
        <v>5.14</v>
      </c>
      <c r="L11" s="110">
        <f>IF('[1]Neprofi'!EK13=0,"",ROUND('[1]Neprofi'!EL13/'[1]Neprofi'!EK13*100,2))</f>
        <v>0</v>
      </c>
      <c r="M11" s="110">
        <f>IF('[1]Neprofi'!EK13=0,"",ROUND('[1]Neprofi'!EM13/'[1]Neprofi'!EK13*100,2))</f>
        <v>0</v>
      </c>
      <c r="N11" s="107">
        <f>'[1]Neprofi'!BO13</f>
        <v>150</v>
      </c>
      <c r="O11" s="107">
        <f t="shared" si="13"/>
        <v>1877</v>
      </c>
      <c r="P11" s="110">
        <f t="shared" si="14"/>
        <v>1.35</v>
      </c>
      <c r="Q11" s="109">
        <f t="shared" si="0"/>
        <v>0.41</v>
      </c>
      <c r="R11" s="108">
        <f>'[1]Neprofi'!AA13</f>
        <v>14</v>
      </c>
      <c r="S11" s="109">
        <f t="shared" si="4"/>
        <v>1.01</v>
      </c>
      <c r="T11" s="108">
        <f>'[1]Neprofi'!AB13</f>
        <v>0</v>
      </c>
      <c r="U11" s="109">
        <f t="shared" si="5"/>
        <v>0</v>
      </c>
      <c r="V11" s="108">
        <f>'[1]Neprofi'!AC13</f>
        <v>118</v>
      </c>
      <c r="W11" s="109">
        <f>IF(V11=0,"",ROUND('[1]Neprofi'!AD13/V11*100,2))</f>
        <v>100</v>
      </c>
      <c r="X11" s="109">
        <f>IF(V11=0,"",ROUND('[1]Neprofi'!AJ13/V11*100,2))</f>
        <v>0</v>
      </c>
      <c r="Y11" s="109">
        <f>IF('[1]Neprofi'!AD13=0,"",ROUND('[1]Neprofi'!AF13/'[1]Neprofi'!AD13*100,2))</f>
        <v>0</v>
      </c>
      <c r="Z11" s="109">
        <f>IF('[1]Neprofi'!AD13=0,"",ROUND(SUM('[1]Neprofi'!AG13+'[1]Neprofi'!AH13)/'[1]Neprofi'!AD13*100,2))</f>
        <v>0</v>
      </c>
      <c r="AA11" s="109">
        <f t="shared" si="6"/>
        <v>0.08</v>
      </c>
      <c r="AB11" s="108">
        <f>'[1]Neprofi'!AL13</f>
        <v>778</v>
      </c>
      <c r="AC11" s="109">
        <f t="shared" si="7"/>
        <v>0.56</v>
      </c>
      <c r="AD11" s="109">
        <f t="shared" si="8"/>
        <v>55.57</v>
      </c>
      <c r="AE11" s="133">
        <f>IF(AB11=0,"",ROUND('[1]Neprofi'!BA13/AB11*100,2))</f>
        <v>0</v>
      </c>
      <c r="AF11" s="133">
        <f>IF(AB11=0,"",ROUND('[1]Neprofi'!BB13/AB11*100,2))</f>
        <v>0</v>
      </c>
      <c r="AG11" s="108">
        <f>SUM('[1]Neprofi'!AM13+'[1]Neprofi'!AN13)</f>
        <v>778</v>
      </c>
      <c r="AH11" s="109">
        <f>IF(AG11=0,"",ROUND('[1]Neprofi'!AM13/AG11*100,2))</f>
        <v>1.8</v>
      </c>
      <c r="AI11" s="108">
        <f>SUM('[1]Neprofi'!AO13+'[1]Neprofi'!AP13)</f>
        <v>0</v>
      </c>
      <c r="AJ11" s="109">
        <f t="shared" si="9"/>
      </c>
      <c r="AK11" s="109">
        <f>IF(AI11=0,"",ROUND('[1]Neprofi'!AO13/AI11*100,2))</f>
      </c>
      <c r="AL11" s="108">
        <f>'[1]Neprofi'!AQ13</f>
        <v>0</v>
      </c>
      <c r="AM11" s="109">
        <f t="shared" si="10"/>
        <v>0</v>
      </c>
      <c r="AN11" s="108">
        <f>'[1]Neprofi'!BE13</f>
        <v>0</v>
      </c>
      <c r="AO11" s="108">
        <f>'[1]Neprofi'!BG13</f>
        <v>0</v>
      </c>
      <c r="AP11" s="108">
        <f>'[1]Neprofi'!BM13</f>
        <v>0</v>
      </c>
      <c r="AQ11" s="108">
        <f>'[1]Neprofi'!BP13</f>
        <v>0</v>
      </c>
      <c r="AR11" s="108">
        <f>'[1]Neprofi'!BQ13</f>
        <v>0</v>
      </c>
      <c r="AS11" s="108">
        <f>'[1]Neprofi'!BR13</f>
        <v>0</v>
      </c>
      <c r="AT11" s="108">
        <f>'[1]Neprofi'!BS13</f>
        <v>0</v>
      </c>
      <c r="AU11" s="108">
        <f>SUM('[1]Neprofi'!BV13+'[1]Neprofi'!BX13+'[1]Neprofi'!BZ13)</f>
        <v>0</v>
      </c>
      <c r="AV11" s="109">
        <f>IF(C11=0,"",ROUND('[1]Neprofi'!CD13/(C11/1000),2))</f>
        <v>2.88</v>
      </c>
      <c r="AW11" s="108">
        <f>'[1]Neprofi'!CF13</f>
        <v>1</v>
      </c>
      <c r="AX11" s="109">
        <f t="shared" si="11"/>
        <v>0.72</v>
      </c>
      <c r="AY11" s="109">
        <f>IF(C11=0,"",ROUND('[1]Neprofi'!CC13/(C11/1000),2))</f>
        <v>77.64</v>
      </c>
      <c r="AZ11" s="108">
        <f>'[1]Neprofi'!CI13</f>
        <v>4</v>
      </c>
      <c r="BA11" s="108">
        <f>'[1]Neprofi'!CK13</f>
        <v>1</v>
      </c>
      <c r="BB11" s="108">
        <f>'[1]Neprofi'!CM13</f>
        <v>0</v>
      </c>
      <c r="BC11" s="108">
        <f>'[1]Neprofi'!CL13</f>
        <v>1</v>
      </c>
      <c r="BD11" s="108">
        <f>SUM('[1]Neprofi'!CN13+'[1]Neprofi'!CO13)</f>
        <v>0</v>
      </c>
      <c r="BE11" s="133">
        <f>IF(BD11=0,"",ROUND('[1]Neprofi'!CO13/BD11*100,2))</f>
      </c>
      <c r="BF11" s="108">
        <f>SUM('[1]Neprofi'!CP13+'[1]Neprofi'!CQ13)</f>
        <v>0</v>
      </c>
      <c r="BG11" s="108">
        <f>'[1]Neprofi'!CR13</f>
        <v>0</v>
      </c>
      <c r="BH11" s="108">
        <f>'[1]Neprofi'!CS13</f>
        <v>0</v>
      </c>
      <c r="BI11" s="108">
        <f>SUM('[1]Neprofi'!CT13+'[1]Neprofi'!CU13)</f>
        <v>0</v>
      </c>
      <c r="BJ11" s="108">
        <f>'[1]Neprofi'!CW13</f>
        <v>0</v>
      </c>
      <c r="BK11" s="108">
        <f>'[1]Neprofi'!CX13</f>
        <v>0</v>
      </c>
      <c r="BL11" s="135">
        <f>'[1]Neprofi'!CZ13</f>
        <v>0</v>
      </c>
      <c r="BM11" s="136">
        <f t="shared" si="1"/>
        <v>0</v>
      </c>
      <c r="BN11" s="136">
        <f t="shared" si="2"/>
        <v>0</v>
      </c>
      <c r="BO11" s="137">
        <f t="shared" si="3"/>
        <v>0</v>
      </c>
    </row>
    <row r="12" spans="1:67" s="126" customFormat="1" ht="12.75">
      <c r="A12" s="241">
        <f>'[1]Neprofi'!A14</f>
        <v>5</v>
      </c>
      <c r="B12" s="132" t="str">
        <f>IF('[1]Neprofi'!B14="","",CONCATENATE('[1]Neprofi'!B14))</f>
        <v>Dívčí Hrad</v>
      </c>
      <c r="C12" s="107">
        <f>'[1]Neprofi'!D14</f>
        <v>308</v>
      </c>
      <c r="D12" s="108">
        <f>'[1]Neprofi'!H14-'[1]Neprofi'!FB14</f>
        <v>1267</v>
      </c>
      <c r="E12" s="109">
        <f>IF(D12=0,"",ROUND('[1]Neprofi'!U14/D12*100,2))</f>
        <v>100</v>
      </c>
      <c r="F12" s="109">
        <f>IF(C12=0,"",ROUND('[1]Neprofi'!T14/C12*1000,2))</f>
        <v>0</v>
      </c>
      <c r="G12" s="108">
        <f>'[1]Neprofi'!V14-'[1]Neprofi'!FA14</f>
        <v>29</v>
      </c>
      <c r="H12" s="107">
        <f>IF('[1]Neprofi'!U14=0,"",ROUND(G12/'[1]Neprofi'!U14*100,2))</f>
        <v>2.29</v>
      </c>
      <c r="I12" s="110">
        <f t="shared" si="12"/>
        <v>94.16</v>
      </c>
      <c r="J12" s="134">
        <f>IF(C12=0,"",ROUND(('[1]Neprofi'!EK14-'[1]Neprofi'!EZ14)/C12,2))</f>
        <v>8.12</v>
      </c>
      <c r="K12" s="134">
        <f>IF(AB12=0,"",ROUND(('[1]Neprofi'!EK14-'[1]Neprofi'!EZ14)/AB12,2))</f>
        <v>46.3</v>
      </c>
      <c r="L12" s="110">
        <f>IF('[1]Neprofi'!EK14=0,"",ROUND('[1]Neprofi'!EL14/'[1]Neprofi'!EK14*100,2))</f>
        <v>0</v>
      </c>
      <c r="M12" s="110">
        <f>IF('[1]Neprofi'!EK14=0,"",ROUND('[1]Neprofi'!EM14/'[1]Neprofi'!EK14*100,2))</f>
        <v>0</v>
      </c>
      <c r="N12" s="107">
        <f>'[1]Neprofi'!BO14</f>
        <v>280</v>
      </c>
      <c r="O12" s="107">
        <f t="shared" si="13"/>
        <v>1547</v>
      </c>
      <c r="P12" s="110">
        <f t="shared" si="14"/>
        <v>5.02</v>
      </c>
      <c r="Q12" s="109">
        <f t="shared" si="0"/>
        <v>0.03</v>
      </c>
      <c r="R12" s="108">
        <f>'[1]Neprofi'!AA14</f>
        <v>5</v>
      </c>
      <c r="S12" s="109">
        <f t="shared" si="4"/>
        <v>1.62</v>
      </c>
      <c r="T12" s="108">
        <f>'[1]Neprofi'!AB14</f>
        <v>0</v>
      </c>
      <c r="U12" s="109">
        <f t="shared" si="5"/>
        <v>0</v>
      </c>
      <c r="V12" s="108">
        <f>'[1]Neprofi'!AC14</f>
        <v>64</v>
      </c>
      <c r="W12" s="109">
        <f>IF(V12=0,"",ROUND('[1]Neprofi'!AD14/V12*100,2))</f>
        <v>100</v>
      </c>
      <c r="X12" s="109">
        <f>IF(V12=0,"",ROUND('[1]Neprofi'!AJ14/V12*100,2))</f>
        <v>0</v>
      </c>
      <c r="Y12" s="109">
        <f>IF('[1]Neprofi'!AD14=0,"",ROUND('[1]Neprofi'!AF14/'[1]Neprofi'!AD14*100,2))</f>
        <v>3.13</v>
      </c>
      <c r="Z12" s="109">
        <f>IF('[1]Neprofi'!AD14=0,"",ROUND(SUM('[1]Neprofi'!AG14+'[1]Neprofi'!AH14)/'[1]Neprofi'!AD14*100,2))</f>
        <v>23.44</v>
      </c>
      <c r="AA12" s="109">
        <f t="shared" si="6"/>
        <v>0.21</v>
      </c>
      <c r="AB12" s="108">
        <f>'[1]Neprofi'!AL14</f>
        <v>54</v>
      </c>
      <c r="AC12" s="109">
        <f t="shared" si="7"/>
        <v>0.18</v>
      </c>
      <c r="AD12" s="109">
        <f t="shared" si="8"/>
        <v>10.8</v>
      </c>
      <c r="AE12" s="133">
        <f>IF(AB12=0,"",ROUND('[1]Neprofi'!BA14/AB12*100,2))</f>
        <v>0</v>
      </c>
      <c r="AF12" s="133">
        <f>IF(AB12=0,"",ROUND('[1]Neprofi'!BB14/AB12*100,2))</f>
        <v>0</v>
      </c>
      <c r="AG12" s="108">
        <f>SUM('[1]Neprofi'!AM14+'[1]Neprofi'!AN14)</f>
        <v>54</v>
      </c>
      <c r="AH12" s="109">
        <f>IF(AG12=0,"",ROUND('[1]Neprofi'!AM14/AG12*100,2))</f>
        <v>0</v>
      </c>
      <c r="AI12" s="108">
        <f>SUM('[1]Neprofi'!AO14+'[1]Neprofi'!AP14)</f>
        <v>0</v>
      </c>
      <c r="AJ12" s="109">
        <f t="shared" si="9"/>
      </c>
      <c r="AK12" s="109">
        <f>IF(AI12=0,"",ROUND('[1]Neprofi'!AO14/AI12*100,2))</f>
      </c>
      <c r="AL12" s="108">
        <f>'[1]Neprofi'!AQ14</f>
        <v>0</v>
      </c>
      <c r="AM12" s="109">
        <f t="shared" si="10"/>
        <v>0</v>
      </c>
      <c r="AN12" s="108">
        <f>'[1]Neprofi'!BE14</f>
        <v>0</v>
      </c>
      <c r="AO12" s="108">
        <f>'[1]Neprofi'!BG14</f>
        <v>0</v>
      </c>
      <c r="AP12" s="108">
        <f>'[1]Neprofi'!BM14</f>
        <v>0</v>
      </c>
      <c r="AQ12" s="108">
        <f>'[1]Neprofi'!BP14</f>
        <v>0</v>
      </c>
      <c r="AR12" s="108">
        <f>'[1]Neprofi'!BQ14</f>
        <v>0</v>
      </c>
      <c r="AS12" s="108">
        <f>'[1]Neprofi'!BR14</f>
        <v>0</v>
      </c>
      <c r="AT12" s="108">
        <f>'[1]Neprofi'!BS14</f>
        <v>2</v>
      </c>
      <c r="AU12" s="108">
        <f>SUM('[1]Neprofi'!BV14+'[1]Neprofi'!BX14+'[1]Neprofi'!BZ14)</f>
        <v>0</v>
      </c>
      <c r="AV12" s="109">
        <f>IF(C12=0,"",ROUND('[1]Neprofi'!CD14/(C12/1000),2))</f>
        <v>25.97</v>
      </c>
      <c r="AW12" s="108">
        <f>'[1]Neprofi'!CF14</f>
        <v>1</v>
      </c>
      <c r="AX12" s="109">
        <f t="shared" si="11"/>
        <v>3.25</v>
      </c>
      <c r="AY12" s="109">
        <f>IF(C12=0,"",ROUND('[1]Neprofi'!CC14/(C12/1000),2))</f>
        <v>64.94</v>
      </c>
      <c r="AZ12" s="108">
        <f>'[1]Neprofi'!CI14</f>
        <v>4</v>
      </c>
      <c r="BA12" s="108">
        <f>'[1]Neprofi'!CK14</f>
        <v>1</v>
      </c>
      <c r="BB12" s="108">
        <f>'[1]Neprofi'!CM14</f>
        <v>0</v>
      </c>
      <c r="BC12" s="108">
        <f>'[1]Neprofi'!CL14</f>
        <v>1</v>
      </c>
      <c r="BD12" s="108">
        <f>SUM('[1]Neprofi'!CN14+'[1]Neprofi'!CO14)</f>
        <v>0</v>
      </c>
      <c r="BE12" s="133">
        <f>IF(BD12=0,"",ROUND('[1]Neprofi'!CO14/BD12*100,2))</f>
      </c>
      <c r="BF12" s="108">
        <f>SUM('[1]Neprofi'!CP14+'[1]Neprofi'!CQ14)</f>
        <v>0</v>
      </c>
      <c r="BG12" s="108">
        <f>'[1]Neprofi'!CR14</f>
        <v>0</v>
      </c>
      <c r="BH12" s="108">
        <f>'[1]Neprofi'!CS14</f>
        <v>0</v>
      </c>
      <c r="BI12" s="108">
        <f>SUM('[1]Neprofi'!CT14+'[1]Neprofi'!CU14)</f>
        <v>0</v>
      </c>
      <c r="BJ12" s="108">
        <f>'[1]Neprofi'!CW14</f>
        <v>0</v>
      </c>
      <c r="BK12" s="108">
        <f>'[1]Neprofi'!CX14</f>
        <v>0</v>
      </c>
      <c r="BL12" s="135">
        <f>'[1]Neprofi'!CZ14</f>
        <v>0</v>
      </c>
      <c r="BM12" s="136">
        <f t="shared" si="1"/>
        <v>0</v>
      </c>
      <c r="BN12" s="136">
        <f t="shared" si="2"/>
        <v>0</v>
      </c>
      <c r="BO12" s="137">
        <f t="shared" si="3"/>
        <v>0</v>
      </c>
    </row>
    <row r="13" spans="1:67" s="126" customFormat="1" ht="12.75">
      <c r="A13" s="241">
        <f>'[1]Neprofi'!A15</f>
        <v>6</v>
      </c>
      <c r="B13" s="132" t="str">
        <f>IF('[1]Neprofi'!B15="","",CONCATENATE('[1]Neprofi'!B15))</f>
        <v>Dvorce</v>
      </c>
      <c r="C13" s="107">
        <f>'[1]Neprofi'!D15</f>
        <v>1322</v>
      </c>
      <c r="D13" s="108">
        <f>'[1]Neprofi'!H15-'[1]Neprofi'!FB15</f>
        <v>4366</v>
      </c>
      <c r="E13" s="109">
        <f>IF(D13=0,"",ROUND('[1]Neprofi'!U15/D13*100,2))</f>
        <v>100</v>
      </c>
      <c r="F13" s="109">
        <f>IF(C13=0,"",ROUND('[1]Neprofi'!T15/C13*1000,2))</f>
        <v>0</v>
      </c>
      <c r="G13" s="108">
        <f>'[1]Neprofi'!V15-'[1]Neprofi'!FA15</f>
        <v>94</v>
      </c>
      <c r="H13" s="107">
        <f>IF('[1]Neprofi'!U15=0,"",ROUND(G13/'[1]Neprofi'!U15*100,2))</f>
        <v>2.15</v>
      </c>
      <c r="I13" s="110">
        <f t="shared" si="12"/>
        <v>71.1</v>
      </c>
      <c r="J13" s="134">
        <f>IF(C13=0,"",ROUND(('[1]Neprofi'!EK15-'[1]Neprofi'!EZ15)/C13,2))</f>
        <v>7.56</v>
      </c>
      <c r="K13" s="134">
        <f>IF(AB13=0,"",ROUND(('[1]Neprofi'!EK15-'[1]Neprofi'!EZ15)/AB13,2))</f>
        <v>2.24</v>
      </c>
      <c r="L13" s="110">
        <f>IF('[1]Neprofi'!EK15=0,"",ROUND('[1]Neprofi'!EL15/'[1]Neprofi'!EK15*100,2))</f>
        <v>0</v>
      </c>
      <c r="M13" s="110">
        <f>IF('[1]Neprofi'!EK15=0,"",ROUND('[1]Neprofi'!EM15/'[1]Neprofi'!EK15*100,2))</f>
        <v>0</v>
      </c>
      <c r="N13" s="107">
        <f>'[1]Neprofi'!BO15</f>
        <v>280</v>
      </c>
      <c r="O13" s="107">
        <f t="shared" si="13"/>
        <v>4646</v>
      </c>
      <c r="P13" s="110">
        <f t="shared" si="14"/>
        <v>3.51</v>
      </c>
      <c r="Q13" s="109">
        <f t="shared" si="0"/>
        <v>0.71</v>
      </c>
      <c r="R13" s="108">
        <f>'[1]Neprofi'!AA15</f>
        <v>60</v>
      </c>
      <c r="S13" s="109">
        <f t="shared" si="4"/>
        <v>4.54</v>
      </c>
      <c r="T13" s="108">
        <f>'[1]Neprofi'!AB15</f>
        <v>25</v>
      </c>
      <c r="U13" s="109">
        <f t="shared" si="5"/>
        <v>41.67</v>
      </c>
      <c r="V13" s="108">
        <f>'[1]Neprofi'!AC15</f>
        <v>945</v>
      </c>
      <c r="W13" s="109">
        <f>IF(V13=0,"",ROUND('[1]Neprofi'!AD15/V13*100,2))</f>
        <v>100</v>
      </c>
      <c r="X13" s="109">
        <f>IF(V13=0,"",ROUND('[1]Neprofi'!AJ15/V13*100,2))</f>
        <v>0</v>
      </c>
      <c r="Y13" s="109">
        <f>IF('[1]Neprofi'!AD15=0,"",ROUND('[1]Neprofi'!AF15/'[1]Neprofi'!AD15*100,2))</f>
        <v>2.12</v>
      </c>
      <c r="Z13" s="109">
        <f>IF('[1]Neprofi'!AD15=0,"",ROUND(SUM('[1]Neprofi'!AG15+'[1]Neprofi'!AH15)/'[1]Neprofi'!AD15*100,2))</f>
        <v>0</v>
      </c>
      <c r="AA13" s="109">
        <f t="shared" si="6"/>
        <v>0.71</v>
      </c>
      <c r="AB13" s="108">
        <f>'[1]Neprofi'!AL15</f>
        <v>4468</v>
      </c>
      <c r="AC13" s="109">
        <f t="shared" si="7"/>
        <v>3.38</v>
      </c>
      <c r="AD13" s="109">
        <f t="shared" si="8"/>
        <v>74.47</v>
      </c>
      <c r="AE13" s="133">
        <f>IF(AB13=0,"",ROUND('[1]Neprofi'!BA15/AB13*100,2))</f>
        <v>0</v>
      </c>
      <c r="AF13" s="133">
        <f>IF(AB13=0,"",ROUND('[1]Neprofi'!BB15/AB13*100,2))</f>
        <v>0</v>
      </c>
      <c r="AG13" s="108">
        <f>SUM('[1]Neprofi'!AM15+'[1]Neprofi'!AN15)</f>
        <v>1950</v>
      </c>
      <c r="AH13" s="109">
        <f>IF(AG13=0,"",ROUND('[1]Neprofi'!AM15/AG13*100,2))</f>
        <v>5.44</v>
      </c>
      <c r="AI13" s="108">
        <f>SUM('[1]Neprofi'!AO15+'[1]Neprofi'!AP15)</f>
        <v>1351</v>
      </c>
      <c r="AJ13" s="109">
        <f t="shared" si="9"/>
        <v>54.04</v>
      </c>
      <c r="AK13" s="109">
        <f>IF(AI13=0,"",ROUND('[1]Neprofi'!AO15/AI13*100,2))</f>
        <v>9.92</v>
      </c>
      <c r="AL13" s="108">
        <f>'[1]Neprofi'!AQ15</f>
        <v>1167</v>
      </c>
      <c r="AM13" s="109">
        <f t="shared" si="10"/>
        <v>26.12</v>
      </c>
      <c r="AN13" s="108">
        <f>'[1]Neprofi'!BE15</f>
        <v>0</v>
      </c>
      <c r="AO13" s="108">
        <f>'[1]Neprofi'!BG15</f>
        <v>0</v>
      </c>
      <c r="AP13" s="108">
        <f>'[1]Neprofi'!BM15</f>
        <v>0</v>
      </c>
      <c r="AQ13" s="108">
        <f>'[1]Neprofi'!BP15</f>
        <v>0</v>
      </c>
      <c r="AR13" s="108">
        <f>'[1]Neprofi'!BQ15</f>
        <v>0</v>
      </c>
      <c r="AS13" s="108">
        <f>'[1]Neprofi'!BR15</f>
        <v>0</v>
      </c>
      <c r="AT13" s="108">
        <f>'[1]Neprofi'!BS15</f>
        <v>0</v>
      </c>
      <c r="AU13" s="108">
        <f>SUM('[1]Neprofi'!BV15+'[1]Neprofi'!BX15+'[1]Neprofi'!BZ15)</f>
        <v>0</v>
      </c>
      <c r="AV13" s="109">
        <f>IF(C13=0,"",ROUND('[1]Neprofi'!CD15/(C13/1000),2))</f>
        <v>3.03</v>
      </c>
      <c r="AW13" s="108">
        <f>'[1]Neprofi'!CF15</f>
        <v>1</v>
      </c>
      <c r="AX13" s="109">
        <f t="shared" si="11"/>
        <v>0.76</v>
      </c>
      <c r="AY13" s="109">
        <f>IF(C13=0,"",ROUND('[1]Neprofi'!CC15/(C13/1000),2))</f>
        <v>27.23</v>
      </c>
      <c r="AZ13" s="108">
        <f>'[1]Neprofi'!CI15</f>
        <v>6</v>
      </c>
      <c r="BA13" s="108">
        <f>'[1]Neprofi'!CK15</f>
        <v>1</v>
      </c>
      <c r="BB13" s="108">
        <f>'[1]Neprofi'!CM15</f>
        <v>0</v>
      </c>
      <c r="BC13" s="108">
        <f>'[1]Neprofi'!CL15</f>
        <v>1</v>
      </c>
      <c r="BD13" s="108">
        <f>SUM('[1]Neprofi'!CN15+'[1]Neprofi'!CO15)</f>
        <v>0</v>
      </c>
      <c r="BE13" s="133">
        <f>IF(BD13=0,"",ROUND('[1]Neprofi'!CO15/BD13*100,2))</f>
      </c>
      <c r="BF13" s="108">
        <f>SUM('[1]Neprofi'!CP15+'[1]Neprofi'!CQ15)</f>
        <v>0</v>
      </c>
      <c r="BG13" s="108">
        <f>'[1]Neprofi'!CR15</f>
        <v>0</v>
      </c>
      <c r="BH13" s="108">
        <f>'[1]Neprofi'!CS15</f>
        <v>0</v>
      </c>
      <c r="BI13" s="108">
        <f>SUM('[1]Neprofi'!CT15+'[1]Neprofi'!CU15)</f>
        <v>0</v>
      </c>
      <c r="BJ13" s="108">
        <f>'[1]Neprofi'!CW15</f>
        <v>0</v>
      </c>
      <c r="BK13" s="108">
        <f>'[1]Neprofi'!CX15</f>
        <v>0</v>
      </c>
      <c r="BL13" s="135">
        <f>'[1]Neprofi'!CZ15</f>
        <v>0</v>
      </c>
      <c r="BM13" s="136">
        <f t="shared" si="1"/>
        <v>0</v>
      </c>
      <c r="BN13" s="136">
        <f t="shared" si="2"/>
        <v>0</v>
      </c>
      <c r="BO13" s="137">
        <f t="shared" si="3"/>
        <v>0</v>
      </c>
    </row>
    <row r="14" spans="1:67" s="126" customFormat="1" ht="12.75">
      <c r="A14" s="241">
        <f>'[1]Neprofi'!A16</f>
        <v>7</v>
      </c>
      <c r="B14" s="132" t="str">
        <f>IF('[1]Neprofi'!B16="","",CONCATENATE('[1]Neprofi'!B16))</f>
        <v>Heřmanovice</v>
      </c>
      <c r="C14" s="107">
        <f>'[1]Neprofi'!D16</f>
        <v>320</v>
      </c>
      <c r="D14" s="108">
        <f>'[1]Neprofi'!H16-'[1]Neprofi'!FB16</f>
        <v>2680</v>
      </c>
      <c r="E14" s="109">
        <f>IF(D14=0,"",ROUND('[1]Neprofi'!U16/D14*100,2))</f>
        <v>100</v>
      </c>
      <c r="F14" s="109">
        <f>IF(C14=0,"",ROUND('[1]Neprofi'!T16/C14*1000,2))</f>
        <v>0</v>
      </c>
      <c r="G14" s="108">
        <f>'[1]Neprofi'!V16-'[1]Neprofi'!FA16</f>
        <v>31</v>
      </c>
      <c r="H14" s="107">
        <f>IF('[1]Neprofi'!U16=0,"",ROUND(G14/'[1]Neprofi'!U16*100,2))</f>
        <v>1.16</v>
      </c>
      <c r="I14" s="110">
        <f t="shared" si="12"/>
        <v>96.88</v>
      </c>
      <c r="J14" s="134">
        <f>IF(C14=0,"",ROUND(('[1]Neprofi'!EK16-'[1]Neprofi'!EZ16)/C14,2))</f>
        <v>15.63</v>
      </c>
      <c r="K14" s="134">
        <f>IF(AB14=0,"",ROUND(('[1]Neprofi'!EK16-'[1]Neprofi'!EZ16)/AB14,2))</f>
        <v>71.43</v>
      </c>
      <c r="L14" s="110">
        <f>IF('[1]Neprofi'!EK16=0,"",ROUND('[1]Neprofi'!EL16/'[1]Neprofi'!EK16*100,2))</f>
        <v>0</v>
      </c>
      <c r="M14" s="110">
        <f>IF('[1]Neprofi'!EK16=0,"",ROUND('[1]Neprofi'!EM16/'[1]Neprofi'!EK16*100,2))</f>
        <v>0</v>
      </c>
      <c r="N14" s="107">
        <f>'[1]Neprofi'!BO16</f>
        <v>280</v>
      </c>
      <c r="O14" s="107">
        <f t="shared" si="13"/>
        <v>2960</v>
      </c>
      <c r="P14" s="110">
        <f t="shared" si="14"/>
        <v>9.25</v>
      </c>
      <c r="Q14" s="109">
        <f t="shared" si="0"/>
        <v>0.02</v>
      </c>
      <c r="R14" s="108">
        <f>'[1]Neprofi'!AA16</f>
        <v>25</v>
      </c>
      <c r="S14" s="109">
        <f t="shared" si="4"/>
        <v>7.81</v>
      </c>
      <c r="T14" s="108">
        <f>'[1]Neprofi'!AB16</f>
        <v>4</v>
      </c>
      <c r="U14" s="109">
        <f t="shared" si="5"/>
        <v>16</v>
      </c>
      <c r="V14" s="108">
        <f>'[1]Neprofi'!AC16</f>
        <v>72</v>
      </c>
      <c r="W14" s="109">
        <f>IF(V14=0,"",ROUND('[1]Neprofi'!AD16/V14*100,2))</f>
        <v>100</v>
      </c>
      <c r="X14" s="109">
        <f>IF(V14=0,"",ROUND('[1]Neprofi'!AJ16/V14*100,2))</f>
        <v>0</v>
      </c>
      <c r="Y14" s="109">
        <f>IF('[1]Neprofi'!AD16=0,"",ROUND('[1]Neprofi'!AF16/'[1]Neprofi'!AD16*100,2))</f>
        <v>0</v>
      </c>
      <c r="Z14" s="109">
        <f>IF('[1]Neprofi'!AD16=0,"",ROUND(SUM('[1]Neprofi'!AG16+'[1]Neprofi'!AH16)/'[1]Neprofi'!AD16*100,2))</f>
        <v>20.83</v>
      </c>
      <c r="AA14" s="109">
        <f t="shared" si="6"/>
        <v>0.23</v>
      </c>
      <c r="AB14" s="108">
        <f>'[1]Neprofi'!AL16</f>
        <v>70</v>
      </c>
      <c r="AC14" s="109">
        <f t="shared" si="7"/>
        <v>0.22</v>
      </c>
      <c r="AD14" s="109">
        <f t="shared" si="8"/>
        <v>2.8</v>
      </c>
      <c r="AE14" s="133">
        <f>IF(AB14=0,"",ROUND('[1]Neprofi'!BA16/AB14*100,2))</f>
        <v>0</v>
      </c>
      <c r="AF14" s="133">
        <f>IF(AB14=0,"",ROUND('[1]Neprofi'!BB16/AB14*100,2))</f>
        <v>0</v>
      </c>
      <c r="AG14" s="108">
        <f>SUM('[1]Neprofi'!AM16+'[1]Neprofi'!AN16)</f>
        <v>70</v>
      </c>
      <c r="AH14" s="109">
        <f>IF(AG14=0,"",ROUND('[1]Neprofi'!AM16/AG14*100,2))</f>
        <v>0</v>
      </c>
      <c r="AI14" s="108">
        <f>SUM('[1]Neprofi'!AO16+'[1]Neprofi'!AP16)</f>
        <v>0</v>
      </c>
      <c r="AJ14" s="109">
        <f t="shared" si="9"/>
        <v>0</v>
      </c>
      <c r="AK14" s="109">
        <f>IF(AI14=0,"",ROUND('[1]Neprofi'!AO16/AI14*100,2))</f>
      </c>
      <c r="AL14" s="108">
        <f>'[1]Neprofi'!AQ16</f>
        <v>0</v>
      </c>
      <c r="AM14" s="109">
        <f t="shared" si="10"/>
        <v>0</v>
      </c>
      <c r="AN14" s="108">
        <f>'[1]Neprofi'!BE16</f>
        <v>0</v>
      </c>
      <c r="AO14" s="108">
        <f>'[1]Neprofi'!BG16</f>
        <v>0</v>
      </c>
      <c r="AP14" s="108">
        <f>'[1]Neprofi'!BM16</f>
        <v>0</v>
      </c>
      <c r="AQ14" s="108">
        <f>'[1]Neprofi'!BP16</f>
        <v>0</v>
      </c>
      <c r="AR14" s="108">
        <f>'[1]Neprofi'!BQ16</f>
        <v>0</v>
      </c>
      <c r="AS14" s="108">
        <f>'[1]Neprofi'!BR16</f>
        <v>1</v>
      </c>
      <c r="AT14" s="108">
        <f>'[1]Neprofi'!BS16</f>
        <v>0</v>
      </c>
      <c r="AU14" s="108">
        <f>SUM('[1]Neprofi'!BV16+'[1]Neprofi'!BX16+'[1]Neprofi'!BZ16)</f>
        <v>0</v>
      </c>
      <c r="AV14" s="109">
        <f>IF(C14=0,"",ROUND('[1]Neprofi'!CD16/(C14/1000),2))</f>
        <v>25</v>
      </c>
      <c r="AW14" s="108">
        <f>'[1]Neprofi'!CF16</f>
        <v>2</v>
      </c>
      <c r="AX14" s="109">
        <f t="shared" si="11"/>
        <v>6.25</v>
      </c>
      <c r="AY14" s="109">
        <f>IF(C14=0,"",ROUND('[1]Neprofi'!CC16/(C14/1000),2))</f>
        <v>312.5</v>
      </c>
      <c r="AZ14" s="108">
        <f>'[1]Neprofi'!CI16</f>
        <v>4</v>
      </c>
      <c r="BA14" s="108">
        <f>'[1]Neprofi'!CK16</f>
        <v>1</v>
      </c>
      <c r="BB14" s="108">
        <f>'[1]Neprofi'!CM16</f>
        <v>0</v>
      </c>
      <c r="BC14" s="108">
        <f>'[1]Neprofi'!CL16</f>
        <v>1</v>
      </c>
      <c r="BD14" s="108">
        <f>SUM('[1]Neprofi'!CN16+'[1]Neprofi'!CO16)</f>
        <v>0</v>
      </c>
      <c r="BE14" s="133">
        <f>IF(BD14=0,"",ROUND('[1]Neprofi'!CO16/BD14*100,2))</f>
      </c>
      <c r="BF14" s="108">
        <f>SUM('[1]Neprofi'!CP16+'[1]Neprofi'!CQ16)</f>
        <v>0</v>
      </c>
      <c r="BG14" s="108">
        <f>'[1]Neprofi'!CR16</f>
        <v>0</v>
      </c>
      <c r="BH14" s="108">
        <f>'[1]Neprofi'!CS16</f>
        <v>0</v>
      </c>
      <c r="BI14" s="108">
        <f>SUM('[1]Neprofi'!CT16+'[1]Neprofi'!CU16)</f>
        <v>0</v>
      </c>
      <c r="BJ14" s="108">
        <f>'[1]Neprofi'!CW16</f>
        <v>0</v>
      </c>
      <c r="BK14" s="108">
        <f>'[1]Neprofi'!CX16</f>
        <v>0</v>
      </c>
      <c r="BL14" s="135">
        <f>'[1]Neprofi'!CZ16</f>
        <v>0</v>
      </c>
      <c r="BM14" s="136">
        <f t="shared" si="1"/>
        <v>0</v>
      </c>
      <c r="BN14" s="136">
        <f t="shared" si="2"/>
        <v>0</v>
      </c>
      <c r="BO14" s="137">
        <f t="shared" si="3"/>
        <v>0</v>
      </c>
    </row>
    <row r="15" spans="1:67" s="126" customFormat="1" ht="12.75">
      <c r="A15" s="241">
        <f>'[1]Neprofi'!A17</f>
        <v>8</v>
      </c>
      <c r="B15" s="132" t="str">
        <f>IF('[1]Neprofi'!B17="","",CONCATENATE('[1]Neprofi'!B17))</f>
        <v>Hlinka</v>
      </c>
      <c r="C15" s="107">
        <f>'[1]Neprofi'!D17</f>
        <v>206</v>
      </c>
      <c r="D15" s="108">
        <f>'[1]Neprofi'!H17-'[1]Neprofi'!FB17</f>
        <v>1153</v>
      </c>
      <c r="E15" s="109">
        <f>IF(D15=0,"",ROUND('[1]Neprofi'!U17/D15*100,2))</f>
        <v>100</v>
      </c>
      <c r="F15" s="109">
        <f>IF(C15=0,"",ROUND('[1]Neprofi'!T17/C15*1000,2))</f>
        <v>0</v>
      </c>
      <c r="G15" s="108">
        <f>'[1]Neprofi'!V17-'[1]Neprofi'!FA17</f>
        <v>27</v>
      </c>
      <c r="H15" s="107">
        <f>IF('[1]Neprofi'!U17=0,"",ROUND(G15/'[1]Neprofi'!U17*100,2))</f>
        <v>2.34</v>
      </c>
      <c r="I15" s="110">
        <f t="shared" si="12"/>
        <v>131.07</v>
      </c>
      <c r="J15" s="134">
        <f>IF(C15=0,"",ROUND(('[1]Neprofi'!EK17-'[1]Neprofi'!EZ17)/C15,2))</f>
        <v>7.28</v>
      </c>
      <c r="K15" s="134">
        <f>IF(AB15=0,"",ROUND(('[1]Neprofi'!EK17-'[1]Neprofi'!EZ17)/AB15,2))</f>
        <v>5.43</v>
      </c>
      <c r="L15" s="110">
        <f>IF('[1]Neprofi'!EK17=0,"",ROUND('[1]Neprofi'!EL17/'[1]Neprofi'!EK17*100,2))</f>
        <v>0</v>
      </c>
      <c r="M15" s="110">
        <f>IF('[1]Neprofi'!EK17=0,"",ROUND('[1]Neprofi'!EM17/'[1]Neprofi'!EK17*100,2))</f>
        <v>0</v>
      </c>
      <c r="N15" s="107">
        <f>'[1]Neprofi'!BO17</f>
        <v>280</v>
      </c>
      <c r="O15" s="107">
        <f t="shared" si="13"/>
        <v>1433</v>
      </c>
      <c r="P15" s="110">
        <f t="shared" si="14"/>
        <v>6.96</v>
      </c>
      <c r="Q15" s="109">
        <f t="shared" si="0"/>
        <v>0.19</v>
      </c>
      <c r="R15" s="108">
        <f>'[1]Neprofi'!AA17</f>
        <v>12</v>
      </c>
      <c r="S15" s="109">
        <f t="shared" si="4"/>
        <v>5.83</v>
      </c>
      <c r="T15" s="108">
        <f>'[1]Neprofi'!AB17</f>
        <v>0</v>
      </c>
      <c r="U15" s="109">
        <f t="shared" si="5"/>
        <v>0</v>
      </c>
      <c r="V15" s="108">
        <f>'[1]Neprofi'!AC17</f>
        <v>118</v>
      </c>
      <c r="W15" s="109">
        <f>IF(V15=0,"",ROUND('[1]Neprofi'!AD17/V15*100,2))</f>
        <v>100</v>
      </c>
      <c r="X15" s="109">
        <f>IF(V15=0,"",ROUND('[1]Neprofi'!AJ17/V15*100,2))</f>
        <v>0</v>
      </c>
      <c r="Y15" s="109">
        <f>IF('[1]Neprofi'!AD17=0,"",ROUND('[1]Neprofi'!AF17/'[1]Neprofi'!AD17*100,2))</f>
        <v>0</v>
      </c>
      <c r="Z15" s="109">
        <f>IF('[1]Neprofi'!AD17=0,"",ROUND(SUM('[1]Neprofi'!AG17+'[1]Neprofi'!AH17)/'[1]Neprofi'!AD17*100,2))</f>
        <v>0</v>
      </c>
      <c r="AA15" s="109">
        <f t="shared" si="6"/>
        <v>0.57</v>
      </c>
      <c r="AB15" s="108">
        <f>'[1]Neprofi'!AL17</f>
        <v>276</v>
      </c>
      <c r="AC15" s="109">
        <f t="shared" si="7"/>
        <v>1.34</v>
      </c>
      <c r="AD15" s="109">
        <f t="shared" si="8"/>
        <v>23</v>
      </c>
      <c r="AE15" s="133">
        <f>IF(AB15=0,"",ROUND('[1]Neprofi'!BA17/AB15*100,2))</f>
        <v>0</v>
      </c>
      <c r="AF15" s="133">
        <f>IF(AB15=0,"",ROUND('[1]Neprofi'!BB17/AB15*100,2))</f>
        <v>0</v>
      </c>
      <c r="AG15" s="108">
        <f>SUM('[1]Neprofi'!AM17+'[1]Neprofi'!AN17)</f>
        <v>276</v>
      </c>
      <c r="AH15" s="109">
        <f>IF(AG15=0,"",ROUND('[1]Neprofi'!AM17/AG15*100,2))</f>
        <v>0</v>
      </c>
      <c r="AI15" s="108">
        <f>SUM('[1]Neprofi'!AO17+'[1]Neprofi'!AP17)</f>
        <v>0</v>
      </c>
      <c r="AJ15" s="109">
        <f t="shared" si="9"/>
      </c>
      <c r="AK15" s="109">
        <f>IF(AI15=0,"",ROUND('[1]Neprofi'!AO17/AI15*100,2))</f>
      </c>
      <c r="AL15" s="108">
        <f>'[1]Neprofi'!AQ17</f>
        <v>0</v>
      </c>
      <c r="AM15" s="109">
        <f t="shared" si="10"/>
        <v>0</v>
      </c>
      <c r="AN15" s="108">
        <f>'[1]Neprofi'!BE17</f>
        <v>0</v>
      </c>
      <c r="AO15" s="108">
        <f>'[1]Neprofi'!BG17</f>
        <v>0</v>
      </c>
      <c r="AP15" s="108">
        <f>'[1]Neprofi'!BM17</f>
        <v>0</v>
      </c>
      <c r="AQ15" s="108">
        <f>'[1]Neprofi'!BP17</f>
        <v>0</v>
      </c>
      <c r="AR15" s="108">
        <f>'[1]Neprofi'!BQ17</f>
        <v>0</v>
      </c>
      <c r="AS15" s="108">
        <f>'[1]Neprofi'!BR17</f>
        <v>0</v>
      </c>
      <c r="AT15" s="108">
        <f>'[1]Neprofi'!BS17</f>
        <v>0</v>
      </c>
      <c r="AU15" s="108">
        <f>SUM('[1]Neprofi'!BV17+'[1]Neprofi'!BX17+'[1]Neprofi'!BZ17)</f>
        <v>0</v>
      </c>
      <c r="AV15" s="109">
        <f>IF(C15=0,"",ROUND('[1]Neprofi'!CD17/(C15/1000),2))</f>
        <v>14.56</v>
      </c>
      <c r="AW15" s="108">
        <f>'[1]Neprofi'!CF17</f>
        <v>1</v>
      </c>
      <c r="AX15" s="109">
        <f t="shared" si="11"/>
        <v>4.85</v>
      </c>
      <c r="AY15" s="109">
        <f>IF(C15=0,"",ROUND('[1]Neprofi'!CC17/(C15/1000),2))</f>
        <v>72.82</v>
      </c>
      <c r="AZ15" s="108">
        <f>'[1]Neprofi'!CI17</f>
        <v>2</v>
      </c>
      <c r="BA15" s="108">
        <f>'[1]Neprofi'!CK17</f>
        <v>1</v>
      </c>
      <c r="BB15" s="108">
        <f>'[1]Neprofi'!CM17</f>
        <v>0</v>
      </c>
      <c r="BC15" s="108">
        <f>'[1]Neprofi'!CL17</f>
        <v>1</v>
      </c>
      <c r="BD15" s="108">
        <f>SUM('[1]Neprofi'!CN17+'[1]Neprofi'!CO17)</f>
        <v>0</v>
      </c>
      <c r="BE15" s="133">
        <f>IF(BD15=0,"",ROUND('[1]Neprofi'!CO17/BD15*100,2))</f>
      </c>
      <c r="BF15" s="108">
        <f>SUM('[1]Neprofi'!CP17+'[1]Neprofi'!CQ17)</f>
        <v>0</v>
      </c>
      <c r="BG15" s="108">
        <f>'[1]Neprofi'!CR17</f>
        <v>0</v>
      </c>
      <c r="BH15" s="108">
        <f>'[1]Neprofi'!CS17</f>
        <v>0</v>
      </c>
      <c r="BI15" s="108">
        <f>SUM('[1]Neprofi'!CT17+'[1]Neprofi'!CU17)</f>
        <v>0</v>
      </c>
      <c r="BJ15" s="108">
        <f>'[1]Neprofi'!CW17</f>
        <v>0</v>
      </c>
      <c r="BK15" s="108">
        <f>'[1]Neprofi'!CX17</f>
        <v>0</v>
      </c>
      <c r="BL15" s="135">
        <f>'[1]Neprofi'!CZ17</f>
        <v>0</v>
      </c>
      <c r="BM15" s="136">
        <f t="shared" si="1"/>
        <v>0</v>
      </c>
      <c r="BN15" s="136">
        <f t="shared" si="2"/>
        <v>0</v>
      </c>
      <c r="BO15" s="137">
        <f t="shared" si="3"/>
        <v>0</v>
      </c>
    </row>
    <row r="16" spans="1:67" s="126" customFormat="1" ht="12.75">
      <c r="A16" s="241">
        <f>'[1]Neprofi'!A18</f>
        <v>9</v>
      </c>
      <c r="B16" s="132" t="str">
        <f>IF('[1]Neprofi'!B18="","",CONCATENATE('[1]Neprofi'!B18))</f>
        <v>Holčovice</v>
      </c>
      <c r="C16" s="107">
        <f>'[1]Neprofi'!D18</f>
        <v>733</v>
      </c>
      <c r="D16" s="108">
        <f>'[1]Neprofi'!H18-'[1]Neprofi'!FB18</f>
        <v>2673</v>
      </c>
      <c r="E16" s="109">
        <f>IF(D16=0,"",ROUND('[1]Neprofi'!U18/D16*100,2))</f>
        <v>100</v>
      </c>
      <c r="F16" s="109">
        <f>IF(C16=0,"",ROUND('[1]Neprofi'!T18/C16*1000,2))</f>
        <v>0</v>
      </c>
      <c r="G16" s="108">
        <f>'[1]Neprofi'!V18-'[1]Neprofi'!FA18</f>
        <v>290</v>
      </c>
      <c r="H16" s="107">
        <f>IF('[1]Neprofi'!U18=0,"",ROUND(G16/'[1]Neprofi'!U18*100,2))</f>
        <v>10.85</v>
      </c>
      <c r="I16" s="110">
        <f t="shared" si="12"/>
        <v>395.63</v>
      </c>
      <c r="J16" s="134">
        <f>IF(C16=0,"",ROUND(('[1]Neprofi'!EK18-'[1]Neprofi'!EZ18)/C16,2))</f>
        <v>28.65</v>
      </c>
      <c r="K16" s="134">
        <f>IF(AB16=0,"",ROUND(('[1]Neprofi'!EK18-'[1]Neprofi'!EZ18)/AB16,2))</f>
        <v>37.17</v>
      </c>
      <c r="L16" s="110">
        <f>IF('[1]Neprofi'!EK18=0,"",ROUND('[1]Neprofi'!EL18/'[1]Neprofi'!EK18*100,2))</f>
        <v>0</v>
      </c>
      <c r="M16" s="110">
        <f>IF('[1]Neprofi'!EK18=0,"",ROUND('[1]Neprofi'!EM18/'[1]Neprofi'!EK18*100,2))</f>
        <v>0</v>
      </c>
      <c r="N16" s="107">
        <f>'[1]Neprofi'!BO18</f>
        <v>310</v>
      </c>
      <c r="O16" s="107">
        <f t="shared" si="13"/>
        <v>2983</v>
      </c>
      <c r="P16" s="110">
        <f t="shared" si="14"/>
        <v>4.07</v>
      </c>
      <c r="Q16" s="109">
        <f t="shared" si="0"/>
        <v>0.19</v>
      </c>
      <c r="R16" s="108">
        <f>'[1]Neprofi'!AA18</f>
        <v>60</v>
      </c>
      <c r="S16" s="109">
        <f t="shared" si="4"/>
        <v>8.19</v>
      </c>
      <c r="T16" s="108">
        <f>'[1]Neprofi'!AB18</f>
        <v>31</v>
      </c>
      <c r="U16" s="109">
        <f t="shared" si="5"/>
        <v>51.67</v>
      </c>
      <c r="V16" s="108">
        <f>'[1]Neprofi'!AC18</f>
        <v>256</v>
      </c>
      <c r="W16" s="109">
        <f>IF(V16=0,"",ROUND('[1]Neprofi'!AD18/V16*100,2))</f>
        <v>100</v>
      </c>
      <c r="X16" s="109">
        <f>IF(V16=0,"",ROUND('[1]Neprofi'!AJ18/V16*100,2))</f>
        <v>0</v>
      </c>
      <c r="Y16" s="109">
        <f>IF('[1]Neprofi'!AD18=0,"",ROUND('[1]Neprofi'!AF18/'[1]Neprofi'!AD18*100,2))</f>
        <v>0</v>
      </c>
      <c r="Z16" s="109">
        <f>IF('[1]Neprofi'!AD18=0,"",ROUND(SUM('[1]Neprofi'!AG18+'[1]Neprofi'!AH18)/'[1]Neprofi'!AD18*100,2))</f>
        <v>35.94</v>
      </c>
      <c r="AA16" s="109">
        <f t="shared" si="6"/>
        <v>0.35</v>
      </c>
      <c r="AB16" s="108">
        <f>'[1]Neprofi'!AL18</f>
        <v>565</v>
      </c>
      <c r="AC16" s="109">
        <f t="shared" si="7"/>
        <v>0.77</v>
      </c>
      <c r="AD16" s="109">
        <f t="shared" si="8"/>
        <v>9.42</v>
      </c>
      <c r="AE16" s="133">
        <f>IF(AB16=0,"",ROUND('[1]Neprofi'!BA18/AB16*100,2))</f>
        <v>0</v>
      </c>
      <c r="AF16" s="133">
        <f>IF(AB16=0,"",ROUND('[1]Neprofi'!BB18/AB16*100,2))</f>
        <v>0</v>
      </c>
      <c r="AG16" s="108">
        <f>SUM('[1]Neprofi'!AM18+'[1]Neprofi'!AN18)</f>
        <v>479</v>
      </c>
      <c r="AH16" s="109">
        <f>IF(AG16=0,"",ROUND('[1]Neprofi'!AM18/AG16*100,2))</f>
        <v>1.46</v>
      </c>
      <c r="AI16" s="108">
        <f>SUM('[1]Neprofi'!AO18+'[1]Neprofi'!AP18)</f>
        <v>86</v>
      </c>
      <c r="AJ16" s="109">
        <f t="shared" si="9"/>
        <v>2.77</v>
      </c>
      <c r="AK16" s="109">
        <f>IF(AI16=0,"",ROUND('[1]Neprofi'!AO18/AI16*100,2))</f>
        <v>17.44</v>
      </c>
      <c r="AL16" s="108">
        <f>'[1]Neprofi'!AQ18</f>
        <v>0</v>
      </c>
      <c r="AM16" s="109">
        <f t="shared" si="10"/>
        <v>0</v>
      </c>
      <c r="AN16" s="108">
        <f>'[1]Neprofi'!BE18</f>
        <v>0</v>
      </c>
      <c r="AO16" s="108">
        <f>'[1]Neprofi'!BG18</f>
        <v>0</v>
      </c>
      <c r="AP16" s="108">
        <f>'[1]Neprofi'!BM18</f>
        <v>0</v>
      </c>
      <c r="AQ16" s="108">
        <f>'[1]Neprofi'!BP18</f>
        <v>0</v>
      </c>
      <c r="AR16" s="108">
        <f>'[1]Neprofi'!BQ18</f>
        <v>0</v>
      </c>
      <c r="AS16" s="108">
        <f>'[1]Neprofi'!BR18</f>
        <v>4</v>
      </c>
      <c r="AT16" s="108">
        <f>'[1]Neprofi'!BS18</f>
        <v>0</v>
      </c>
      <c r="AU16" s="108">
        <f>SUM('[1]Neprofi'!BV18+'[1]Neprofi'!BX18+'[1]Neprofi'!BZ18)</f>
        <v>0</v>
      </c>
      <c r="AV16" s="109">
        <f>IF(C16=0,"",ROUND('[1]Neprofi'!CD18/(C16/1000),2))</f>
        <v>1.36</v>
      </c>
      <c r="AW16" s="108">
        <f>'[1]Neprofi'!CF18</f>
        <v>1</v>
      </c>
      <c r="AX16" s="109">
        <f t="shared" si="11"/>
        <v>1.36</v>
      </c>
      <c r="AY16" s="109">
        <f>IF(C16=0,"",ROUND('[1]Neprofi'!CC18/(C16/1000),2))</f>
        <v>27.29</v>
      </c>
      <c r="AZ16" s="108">
        <f>'[1]Neprofi'!CI18</f>
        <v>3</v>
      </c>
      <c r="BA16" s="108">
        <f>'[1]Neprofi'!CK18</f>
        <v>1</v>
      </c>
      <c r="BB16" s="108">
        <f>'[1]Neprofi'!CM18</f>
        <v>0</v>
      </c>
      <c r="BC16" s="108">
        <f>'[1]Neprofi'!CL18</f>
        <v>1</v>
      </c>
      <c r="BD16" s="108">
        <f>SUM('[1]Neprofi'!CN18+'[1]Neprofi'!CO18)</f>
        <v>0</v>
      </c>
      <c r="BE16" s="133">
        <f>IF(BD16=0,"",ROUND('[1]Neprofi'!CO18/BD16*100,2))</f>
      </c>
      <c r="BF16" s="108">
        <f>SUM('[1]Neprofi'!CP18+'[1]Neprofi'!CQ18)</f>
        <v>0</v>
      </c>
      <c r="BG16" s="108">
        <f>'[1]Neprofi'!CR18</f>
        <v>0</v>
      </c>
      <c r="BH16" s="108">
        <f>'[1]Neprofi'!CS18</f>
        <v>0</v>
      </c>
      <c r="BI16" s="108">
        <f>SUM('[1]Neprofi'!CT18+'[1]Neprofi'!CU18)</f>
        <v>0</v>
      </c>
      <c r="BJ16" s="108">
        <f>'[1]Neprofi'!CW18</f>
        <v>0</v>
      </c>
      <c r="BK16" s="108">
        <f>'[1]Neprofi'!CX18</f>
        <v>0</v>
      </c>
      <c r="BL16" s="135">
        <f>'[1]Neprofi'!CZ18</f>
        <v>0</v>
      </c>
      <c r="BM16" s="136">
        <f t="shared" si="1"/>
        <v>0</v>
      </c>
      <c r="BN16" s="136">
        <f t="shared" si="2"/>
        <v>0</v>
      </c>
      <c r="BO16" s="137">
        <f t="shared" si="3"/>
        <v>0</v>
      </c>
    </row>
    <row r="17" spans="1:67" s="126" customFormat="1" ht="12.75">
      <c r="A17" s="241">
        <f>'[1]Neprofi'!A19</f>
        <v>10</v>
      </c>
      <c r="B17" s="132" t="str">
        <f>IF('[1]Neprofi'!B19="","",CONCATENATE('[1]Neprofi'!B19))</f>
        <v>Horní Město</v>
      </c>
      <c r="C17" s="107">
        <f>'[1]Neprofi'!D19</f>
        <v>815</v>
      </c>
      <c r="D17" s="108">
        <f>'[1]Neprofi'!H19-'[1]Neprofi'!FB19</f>
        <v>485</v>
      </c>
      <c r="E17" s="109">
        <f>IF(D17=0,"",ROUND('[1]Neprofi'!U19/D17*100,2))</f>
        <v>100</v>
      </c>
      <c r="F17" s="109">
        <f>IF(C17=0,"",ROUND('[1]Neprofi'!T19/C17*1000,2))</f>
        <v>0</v>
      </c>
      <c r="G17" s="108">
        <f>'[1]Neprofi'!V19-'[1]Neprofi'!FA19</f>
        <v>15</v>
      </c>
      <c r="H17" s="107">
        <f>IF('[1]Neprofi'!U19=0,"",ROUND(G17/'[1]Neprofi'!U19*100,2))</f>
        <v>3.09</v>
      </c>
      <c r="I17" s="110">
        <f t="shared" si="12"/>
        <v>18.4</v>
      </c>
      <c r="J17" s="134">
        <f>IF(C17=0,"",ROUND(('[1]Neprofi'!EK19-'[1]Neprofi'!EZ19)/C17,2))</f>
        <v>0</v>
      </c>
      <c r="K17" s="134">
        <f>IF(AB17=0,"",ROUND(('[1]Neprofi'!EK19-'[1]Neprofi'!EZ19)/AB17,2))</f>
        <v>0</v>
      </c>
      <c r="L17" s="110">
        <f>IF('[1]Neprofi'!EK19=0,"",ROUND('[1]Neprofi'!EL19/'[1]Neprofi'!EK19*100,2))</f>
      </c>
      <c r="M17" s="110">
        <f>IF('[1]Neprofi'!EK19=0,"",ROUND('[1]Neprofi'!EM19/'[1]Neprofi'!EK19*100,2))</f>
      </c>
      <c r="N17" s="107">
        <f>'[1]Neprofi'!BO19</f>
        <v>350</v>
      </c>
      <c r="O17" s="107">
        <f t="shared" si="13"/>
        <v>835</v>
      </c>
      <c r="P17" s="110">
        <f t="shared" si="14"/>
        <v>1.02</v>
      </c>
      <c r="Q17" s="109">
        <f t="shared" si="0"/>
        <v>0.28</v>
      </c>
      <c r="R17" s="108">
        <f>'[1]Neprofi'!AA19</f>
        <v>12</v>
      </c>
      <c r="S17" s="109">
        <f t="shared" si="4"/>
        <v>1.47</v>
      </c>
      <c r="T17" s="108">
        <f>'[1]Neprofi'!AB19</f>
        <v>0</v>
      </c>
      <c r="U17" s="109">
        <f t="shared" si="5"/>
        <v>0</v>
      </c>
      <c r="V17" s="108">
        <f>'[1]Neprofi'!AC19</f>
        <v>100</v>
      </c>
      <c r="W17" s="109">
        <f>IF(V17=0,"",ROUND('[1]Neprofi'!AD19/V17*100,2))</f>
        <v>100</v>
      </c>
      <c r="X17" s="109">
        <f>IF(V17=0,"",ROUND('[1]Neprofi'!AJ19/V17*100,2))</f>
        <v>0</v>
      </c>
      <c r="Y17" s="109">
        <f>IF('[1]Neprofi'!AD19=0,"",ROUND('[1]Neprofi'!AF19/'[1]Neprofi'!AD19*100,2))</f>
        <v>0</v>
      </c>
      <c r="Z17" s="109">
        <f>IF('[1]Neprofi'!AD19=0,"",ROUND(SUM('[1]Neprofi'!AG19+'[1]Neprofi'!AH19)/'[1]Neprofi'!AD19*100,2))</f>
        <v>0</v>
      </c>
      <c r="AA17" s="109">
        <f t="shared" si="6"/>
        <v>0.12</v>
      </c>
      <c r="AB17" s="108">
        <f>'[1]Neprofi'!AL19</f>
        <v>230</v>
      </c>
      <c r="AC17" s="109">
        <f t="shared" si="7"/>
        <v>0.28</v>
      </c>
      <c r="AD17" s="109">
        <f t="shared" si="8"/>
        <v>19.17</v>
      </c>
      <c r="AE17" s="133">
        <f>IF(AB17=0,"",ROUND('[1]Neprofi'!BA19/AB17*100,2))</f>
        <v>0</v>
      </c>
      <c r="AF17" s="133">
        <f>IF(AB17=0,"",ROUND('[1]Neprofi'!BB19/AB17*100,2))</f>
        <v>0</v>
      </c>
      <c r="AG17" s="108">
        <f>SUM('[1]Neprofi'!AM19+'[1]Neprofi'!AN19)</f>
        <v>230</v>
      </c>
      <c r="AH17" s="109">
        <f>IF(AG17=0,"",ROUND('[1]Neprofi'!AM19/AG17*100,2))</f>
        <v>0</v>
      </c>
      <c r="AI17" s="108">
        <f>SUM('[1]Neprofi'!AO19+'[1]Neprofi'!AP19)</f>
        <v>0</v>
      </c>
      <c r="AJ17" s="109">
        <f t="shared" si="9"/>
      </c>
      <c r="AK17" s="109">
        <f>IF(AI17=0,"",ROUND('[1]Neprofi'!AO19/AI17*100,2))</f>
      </c>
      <c r="AL17" s="108">
        <f>'[1]Neprofi'!AQ19</f>
        <v>0</v>
      </c>
      <c r="AM17" s="109">
        <f t="shared" si="10"/>
        <v>0</v>
      </c>
      <c r="AN17" s="108">
        <f>'[1]Neprofi'!BE19</f>
        <v>0</v>
      </c>
      <c r="AO17" s="108">
        <f>'[1]Neprofi'!BG19</f>
        <v>0</v>
      </c>
      <c r="AP17" s="108">
        <f>'[1]Neprofi'!BM19</f>
        <v>0</v>
      </c>
      <c r="AQ17" s="108">
        <f>'[1]Neprofi'!BP19</f>
        <v>0</v>
      </c>
      <c r="AR17" s="108">
        <f>'[1]Neprofi'!BQ19</f>
        <v>0</v>
      </c>
      <c r="AS17" s="108">
        <f>'[1]Neprofi'!BR19</f>
        <v>0</v>
      </c>
      <c r="AT17" s="108">
        <f>'[1]Neprofi'!BS19</f>
        <v>0</v>
      </c>
      <c r="AU17" s="108">
        <f>SUM('[1]Neprofi'!BV19+'[1]Neprofi'!BX19+'[1]Neprofi'!BZ19)</f>
        <v>0</v>
      </c>
      <c r="AV17" s="109">
        <f>IF(C17=0,"",ROUND('[1]Neprofi'!CD19/(C17/1000),2))</f>
        <v>12.27</v>
      </c>
      <c r="AW17" s="108">
        <f>'[1]Neprofi'!CF19</f>
        <v>1</v>
      </c>
      <c r="AX17" s="109">
        <f t="shared" si="11"/>
        <v>1.23</v>
      </c>
      <c r="AY17" s="109">
        <f>IF(C17=0,"",ROUND('[1]Neprofi'!CC19/(C17/1000),2))</f>
        <v>61.35</v>
      </c>
      <c r="AZ17" s="108">
        <f>'[1]Neprofi'!CI19</f>
        <v>2</v>
      </c>
      <c r="BA17" s="108">
        <f>'[1]Neprofi'!CK19</f>
        <v>1</v>
      </c>
      <c r="BB17" s="108">
        <f>'[1]Neprofi'!CM19</f>
        <v>0</v>
      </c>
      <c r="BC17" s="108">
        <f>'[1]Neprofi'!CL19</f>
        <v>1</v>
      </c>
      <c r="BD17" s="108">
        <f>SUM('[1]Neprofi'!CN19+'[1]Neprofi'!CO19)</f>
        <v>0</v>
      </c>
      <c r="BE17" s="133">
        <f>IF(BD17=0,"",ROUND('[1]Neprofi'!CO19/BD17*100,2))</f>
      </c>
      <c r="BF17" s="108">
        <f>SUM('[1]Neprofi'!CP19+'[1]Neprofi'!CQ19)</f>
        <v>0</v>
      </c>
      <c r="BG17" s="108">
        <f>'[1]Neprofi'!CR19</f>
        <v>0</v>
      </c>
      <c r="BH17" s="108">
        <f>'[1]Neprofi'!CS19</f>
        <v>0</v>
      </c>
      <c r="BI17" s="108">
        <f>SUM('[1]Neprofi'!CT19+'[1]Neprofi'!CU19)</f>
        <v>0</v>
      </c>
      <c r="BJ17" s="108">
        <f>'[1]Neprofi'!CW19</f>
        <v>0</v>
      </c>
      <c r="BK17" s="108">
        <f>'[1]Neprofi'!CX19</f>
        <v>0</v>
      </c>
      <c r="BL17" s="135">
        <f>'[1]Neprofi'!CZ19</f>
        <v>0</v>
      </c>
      <c r="BM17" s="136">
        <f t="shared" si="1"/>
        <v>0</v>
      </c>
      <c r="BN17" s="136">
        <f t="shared" si="2"/>
        <v>0</v>
      </c>
      <c r="BO17" s="137">
        <f t="shared" si="3"/>
        <v>0</v>
      </c>
    </row>
    <row r="18" spans="1:67" s="126" customFormat="1" ht="12.75">
      <c r="A18" s="241">
        <f>'[1]Neprofi'!A20</f>
        <v>11</v>
      </c>
      <c r="B18" s="132" t="str">
        <f>IF('[1]Neprofi'!B20="","",CONCATENATE('[1]Neprofi'!B20))</f>
        <v>Hošťálkovy</v>
      </c>
      <c r="C18" s="107">
        <f>'[1]Neprofi'!D20</f>
        <v>625</v>
      </c>
      <c r="D18" s="108">
        <f>'[1]Neprofi'!H20-'[1]Neprofi'!FB20</f>
        <v>2459</v>
      </c>
      <c r="E18" s="109">
        <f>IF(D18=0,"",ROUND('[1]Neprofi'!U20/D18*100,2))</f>
        <v>100</v>
      </c>
      <c r="F18" s="109">
        <f>IF(C18=0,"",ROUND('[1]Neprofi'!T20/C18*1000,2))</f>
        <v>0</v>
      </c>
      <c r="G18" s="108">
        <f>'[1]Neprofi'!V20-'[1]Neprofi'!FA20</f>
        <v>55</v>
      </c>
      <c r="H18" s="107">
        <f>IF('[1]Neprofi'!U20=0,"",ROUND(G18/'[1]Neprofi'!U20*100,2))</f>
        <v>2.24</v>
      </c>
      <c r="I18" s="110">
        <f t="shared" si="12"/>
        <v>88</v>
      </c>
      <c r="J18" s="134">
        <f>IF(C18=0,"",ROUND(('[1]Neprofi'!EK20-'[1]Neprofi'!EZ20)/C18,2))</f>
        <v>16</v>
      </c>
      <c r="K18" s="134">
        <f>IF(AB18=0,"",ROUND(('[1]Neprofi'!EK20-'[1]Neprofi'!EZ20)/AB18,2))</f>
        <v>12.61</v>
      </c>
      <c r="L18" s="110">
        <f>IF('[1]Neprofi'!EK20=0,"",ROUND('[1]Neprofi'!EL20/'[1]Neprofi'!EK20*100,2))</f>
        <v>0</v>
      </c>
      <c r="M18" s="110">
        <f>IF('[1]Neprofi'!EK20=0,"",ROUND('[1]Neprofi'!EM20/'[1]Neprofi'!EK20*100,2))</f>
        <v>0</v>
      </c>
      <c r="N18" s="107">
        <f>'[1]Neprofi'!BO20</f>
        <v>210</v>
      </c>
      <c r="O18" s="107">
        <f t="shared" si="13"/>
        <v>2669</v>
      </c>
      <c r="P18" s="110">
        <f t="shared" si="14"/>
        <v>4.27</v>
      </c>
      <c r="Q18" s="109">
        <f t="shared" si="0"/>
        <v>0.3</v>
      </c>
      <c r="R18" s="108">
        <f>'[1]Neprofi'!AA20</f>
        <v>27</v>
      </c>
      <c r="S18" s="109">
        <f t="shared" si="4"/>
        <v>4.32</v>
      </c>
      <c r="T18" s="108">
        <f>'[1]Neprofi'!AB20</f>
        <v>2</v>
      </c>
      <c r="U18" s="109">
        <f t="shared" si="5"/>
        <v>7.41</v>
      </c>
      <c r="V18" s="108">
        <f>'[1]Neprofi'!AC20</f>
        <v>130</v>
      </c>
      <c r="W18" s="109">
        <f>IF(V18=0,"",ROUND('[1]Neprofi'!AD20/V18*100,2))</f>
        <v>100</v>
      </c>
      <c r="X18" s="109">
        <f>IF(V18=0,"",ROUND('[1]Neprofi'!AJ20/V18*100,2))</f>
        <v>0</v>
      </c>
      <c r="Y18" s="109">
        <f>IF('[1]Neprofi'!AD20=0,"",ROUND('[1]Neprofi'!AF20/'[1]Neprofi'!AD20*100,2))</f>
        <v>0</v>
      </c>
      <c r="Z18" s="109">
        <f>IF('[1]Neprofi'!AD20=0,"",ROUND(SUM('[1]Neprofi'!AG20+'[1]Neprofi'!AH20)/'[1]Neprofi'!AD20*100,2))</f>
        <v>0</v>
      </c>
      <c r="AA18" s="109">
        <f t="shared" si="6"/>
        <v>0.21</v>
      </c>
      <c r="AB18" s="108">
        <f>'[1]Neprofi'!AL20</f>
        <v>793</v>
      </c>
      <c r="AC18" s="109">
        <f t="shared" si="7"/>
        <v>1.27</v>
      </c>
      <c r="AD18" s="109">
        <f t="shared" si="8"/>
        <v>29.37</v>
      </c>
      <c r="AE18" s="133">
        <f>IF(AB18=0,"",ROUND('[1]Neprofi'!BA20/AB18*100,2))</f>
        <v>0</v>
      </c>
      <c r="AF18" s="133">
        <f>IF(AB18=0,"",ROUND('[1]Neprofi'!BB20/AB18*100,2))</f>
        <v>0</v>
      </c>
      <c r="AG18" s="108">
        <f>SUM('[1]Neprofi'!AM20+'[1]Neprofi'!AN20)</f>
        <v>709</v>
      </c>
      <c r="AH18" s="109">
        <f>IF(AG18=0,"",ROUND('[1]Neprofi'!AM20/AG18*100,2))</f>
        <v>0.85</v>
      </c>
      <c r="AI18" s="108">
        <f>SUM('[1]Neprofi'!AO20+'[1]Neprofi'!AP20)</f>
        <v>84</v>
      </c>
      <c r="AJ18" s="109">
        <f t="shared" si="9"/>
        <v>42</v>
      </c>
      <c r="AK18" s="109">
        <f>IF(AI18=0,"",ROUND('[1]Neprofi'!AO20/AI18*100,2))</f>
        <v>8.33</v>
      </c>
      <c r="AL18" s="108">
        <f>'[1]Neprofi'!AQ20</f>
        <v>0</v>
      </c>
      <c r="AM18" s="109">
        <f t="shared" si="10"/>
        <v>0</v>
      </c>
      <c r="AN18" s="108">
        <f>'[1]Neprofi'!BE20</f>
        <v>0</v>
      </c>
      <c r="AO18" s="108">
        <f>'[1]Neprofi'!BG20</f>
        <v>0</v>
      </c>
      <c r="AP18" s="108">
        <f>'[1]Neprofi'!BM20</f>
        <v>0</v>
      </c>
      <c r="AQ18" s="108">
        <f>'[1]Neprofi'!BP20</f>
        <v>0</v>
      </c>
      <c r="AR18" s="108">
        <f>'[1]Neprofi'!BQ20</f>
        <v>0</v>
      </c>
      <c r="AS18" s="108">
        <f>'[1]Neprofi'!BR20</f>
        <v>0</v>
      </c>
      <c r="AT18" s="108">
        <f>'[1]Neprofi'!BS20</f>
        <v>0</v>
      </c>
      <c r="AU18" s="108">
        <f>SUM('[1]Neprofi'!BV20+'[1]Neprofi'!BX20+'[1]Neprofi'!BZ20)</f>
        <v>0</v>
      </c>
      <c r="AV18" s="109">
        <f>IF(C18=0,"",ROUND('[1]Neprofi'!CD20/(C18/1000),2))</f>
        <v>6.4</v>
      </c>
      <c r="AW18" s="108">
        <f>'[1]Neprofi'!CF20</f>
        <v>0</v>
      </c>
      <c r="AX18" s="109">
        <f t="shared" si="11"/>
        <v>0</v>
      </c>
      <c r="AY18" s="109">
        <f>IF(C18=0,"",ROUND('[1]Neprofi'!CC20/(C18/1000),2))</f>
        <v>48</v>
      </c>
      <c r="AZ18" s="108">
        <f>'[1]Neprofi'!CI20</f>
        <v>1</v>
      </c>
      <c r="BA18" s="108">
        <f>'[1]Neprofi'!CK20</f>
        <v>1</v>
      </c>
      <c r="BB18" s="108">
        <f>'[1]Neprofi'!CM20</f>
        <v>0</v>
      </c>
      <c r="BC18" s="108">
        <f>'[1]Neprofi'!CL20</f>
        <v>0</v>
      </c>
      <c r="BD18" s="108">
        <f>SUM('[1]Neprofi'!CN20+'[1]Neprofi'!CO20)</f>
        <v>0</v>
      </c>
      <c r="BE18" s="133">
        <f>IF(BD18=0,"",ROUND('[1]Neprofi'!CO20/BD18*100,2))</f>
      </c>
      <c r="BF18" s="108">
        <f>SUM('[1]Neprofi'!CP20+'[1]Neprofi'!CQ20)</f>
        <v>0</v>
      </c>
      <c r="BG18" s="108">
        <f>'[1]Neprofi'!CR20</f>
        <v>0</v>
      </c>
      <c r="BH18" s="108">
        <f>'[1]Neprofi'!CS20</f>
        <v>0</v>
      </c>
      <c r="BI18" s="108">
        <f>SUM('[1]Neprofi'!CT20+'[1]Neprofi'!CU20)</f>
        <v>0</v>
      </c>
      <c r="BJ18" s="108">
        <f>'[1]Neprofi'!CW20</f>
        <v>0</v>
      </c>
      <c r="BK18" s="108">
        <f>'[1]Neprofi'!CX20</f>
        <v>0</v>
      </c>
      <c r="BL18" s="135">
        <f>'[1]Neprofi'!CZ20</f>
        <v>0</v>
      </c>
      <c r="BM18" s="136">
        <f t="shared" si="1"/>
        <v>0</v>
      </c>
      <c r="BN18" s="136">
        <f t="shared" si="2"/>
        <v>0</v>
      </c>
      <c r="BO18" s="137">
        <f t="shared" si="3"/>
        <v>0</v>
      </c>
    </row>
    <row r="19" spans="1:67" s="126" customFormat="1" ht="12.75">
      <c r="A19" s="241">
        <f>'[1]Neprofi'!A21</f>
        <v>12</v>
      </c>
      <c r="B19" s="132" t="str">
        <f>IF('[1]Neprofi'!B21="","",CONCATENATE('[1]Neprofi'!B21))</f>
        <v>Janov</v>
      </c>
      <c r="C19" s="107">
        <f>'[1]Neprofi'!D21</f>
        <v>279</v>
      </c>
      <c r="D19" s="108">
        <f>'[1]Neprofi'!H21-'[1]Neprofi'!FB21</f>
        <v>2285</v>
      </c>
      <c r="E19" s="109">
        <f>IF(D19=0,"",ROUND('[1]Neprofi'!U21/D19*100,2))</f>
        <v>100</v>
      </c>
      <c r="F19" s="109">
        <f>IF(C19=0,"",ROUND('[1]Neprofi'!T21/C19*1000,2))</f>
        <v>0</v>
      </c>
      <c r="G19" s="108">
        <f>'[1]Neprofi'!V21-'[1]Neprofi'!FA21</f>
        <v>39</v>
      </c>
      <c r="H19" s="107">
        <f>IF('[1]Neprofi'!U21=0,"",ROUND(G19/'[1]Neprofi'!U21*100,2))</f>
        <v>1.71</v>
      </c>
      <c r="I19" s="110">
        <f t="shared" si="12"/>
        <v>139.78</v>
      </c>
      <c r="J19" s="134">
        <f>IF(C19=0,"",ROUND(('[1]Neprofi'!EK21-'[1]Neprofi'!EZ21)/C19,2))</f>
        <v>18.28</v>
      </c>
      <c r="K19" s="134">
        <f>IF(AB19=0,"",ROUND(('[1]Neprofi'!EK21-'[1]Neprofi'!EZ21)/AB19,2))</f>
        <v>17.28</v>
      </c>
      <c r="L19" s="110">
        <f>IF('[1]Neprofi'!EK21=0,"",ROUND('[1]Neprofi'!EL21/'[1]Neprofi'!EK21*100,2))</f>
        <v>0</v>
      </c>
      <c r="M19" s="110">
        <f>IF('[1]Neprofi'!EK21=0,"",ROUND('[1]Neprofi'!EM21/'[1]Neprofi'!EK21*100,2))</f>
        <v>0</v>
      </c>
      <c r="N19" s="107">
        <f>'[1]Neprofi'!BO21</f>
        <v>140</v>
      </c>
      <c r="O19" s="107">
        <f t="shared" si="13"/>
        <v>2425</v>
      </c>
      <c r="P19" s="110">
        <f t="shared" si="14"/>
        <v>8.69</v>
      </c>
      <c r="Q19" s="109">
        <f t="shared" si="0"/>
        <v>0.11</v>
      </c>
      <c r="R19" s="108">
        <f>'[1]Neprofi'!AA21</f>
        <v>16</v>
      </c>
      <c r="S19" s="109">
        <f t="shared" si="4"/>
        <v>5.73</v>
      </c>
      <c r="T19" s="108">
        <f>'[1]Neprofi'!AB21</f>
        <v>1</v>
      </c>
      <c r="U19" s="109">
        <f t="shared" si="5"/>
        <v>6.25</v>
      </c>
      <c r="V19" s="108">
        <f>'[1]Neprofi'!AC21</f>
        <v>71</v>
      </c>
      <c r="W19" s="109">
        <f>IF(V19=0,"",ROUND('[1]Neprofi'!AD21/V19*100,2))</f>
        <v>100</v>
      </c>
      <c r="X19" s="109">
        <f>IF(V19=0,"",ROUND('[1]Neprofi'!AJ21/V19*100,2))</f>
        <v>0</v>
      </c>
      <c r="Y19" s="109">
        <f>IF('[1]Neprofi'!AD21=0,"",ROUND('[1]Neprofi'!AF21/'[1]Neprofi'!AD21*100,2))</f>
        <v>0</v>
      </c>
      <c r="Z19" s="109">
        <f>IF('[1]Neprofi'!AD21=0,"",ROUND(SUM('[1]Neprofi'!AG21+'[1]Neprofi'!AH21)/'[1]Neprofi'!AD21*100,2))</f>
        <v>0</v>
      </c>
      <c r="AA19" s="109">
        <f t="shared" si="6"/>
        <v>0.25</v>
      </c>
      <c r="AB19" s="108">
        <f>'[1]Neprofi'!AL21</f>
        <v>295</v>
      </c>
      <c r="AC19" s="109">
        <f t="shared" si="7"/>
        <v>1.06</v>
      </c>
      <c r="AD19" s="109">
        <f t="shared" si="8"/>
        <v>18.44</v>
      </c>
      <c r="AE19" s="133">
        <f>IF(AB19=0,"",ROUND('[1]Neprofi'!BA21/AB19*100,2))</f>
        <v>0</v>
      </c>
      <c r="AF19" s="133">
        <f>IF(AB19=0,"",ROUND('[1]Neprofi'!BB21/AB19*100,2))</f>
        <v>16.95</v>
      </c>
      <c r="AG19" s="108">
        <f>SUM('[1]Neprofi'!AM21+'[1]Neprofi'!AN21)</f>
        <v>275</v>
      </c>
      <c r="AH19" s="109">
        <f>IF(AG19=0,"",ROUND('[1]Neprofi'!AM21/AG19*100,2))</f>
        <v>6.18</v>
      </c>
      <c r="AI19" s="108">
        <f>SUM('[1]Neprofi'!AO21+'[1]Neprofi'!AP21)</f>
        <v>3</v>
      </c>
      <c r="AJ19" s="109">
        <f t="shared" si="9"/>
        <v>3</v>
      </c>
      <c r="AK19" s="109">
        <f>IF(AI19=0,"",ROUND('[1]Neprofi'!AO21/AI19*100,2))</f>
        <v>0</v>
      </c>
      <c r="AL19" s="108">
        <f>'[1]Neprofi'!AQ21</f>
        <v>17</v>
      </c>
      <c r="AM19" s="109">
        <f t="shared" si="10"/>
        <v>5.76</v>
      </c>
      <c r="AN19" s="108">
        <f>'[1]Neprofi'!BE21</f>
        <v>0</v>
      </c>
      <c r="AO19" s="108">
        <f>'[1]Neprofi'!BG21</f>
        <v>0</v>
      </c>
      <c r="AP19" s="108">
        <f>'[1]Neprofi'!BM21</f>
        <v>0</v>
      </c>
      <c r="AQ19" s="108">
        <f>'[1]Neprofi'!BP21</f>
        <v>0</v>
      </c>
      <c r="AR19" s="108">
        <f>'[1]Neprofi'!BQ21</f>
        <v>0</v>
      </c>
      <c r="AS19" s="108">
        <f>'[1]Neprofi'!BR21</f>
        <v>0</v>
      </c>
      <c r="AT19" s="108">
        <f>'[1]Neprofi'!BS21</f>
        <v>0</v>
      </c>
      <c r="AU19" s="108">
        <f>SUM('[1]Neprofi'!BV21+'[1]Neprofi'!BX21+'[1]Neprofi'!BZ21)</f>
        <v>0</v>
      </c>
      <c r="AV19" s="109">
        <f>IF(C19=0,"",ROUND('[1]Neprofi'!CD21/(C19/1000),2))</f>
        <v>35.84</v>
      </c>
      <c r="AW19" s="108">
        <f>'[1]Neprofi'!CF21</f>
        <v>1</v>
      </c>
      <c r="AX19" s="109">
        <f t="shared" si="11"/>
        <v>3.58</v>
      </c>
      <c r="AY19" s="109">
        <f>IF(C19=0,"",ROUND('[1]Neprofi'!CC21/(C19/1000),2))</f>
        <v>215.05</v>
      </c>
      <c r="AZ19" s="108">
        <f>'[1]Neprofi'!CI21</f>
        <v>2</v>
      </c>
      <c r="BA19" s="108">
        <f>'[1]Neprofi'!CK21</f>
        <v>0</v>
      </c>
      <c r="BB19" s="108">
        <f>'[1]Neprofi'!CM21</f>
        <v>0</v>
      </c>
      <c r="BC19" s="108">
        <f>'[1]Neprofi'!CL21</f>
        <v>0</v>
      </c>
      <c r="BD19" s="108">
        <f>SUM('[1]Neprofi'!CN21+'[1]Neprofi'!CO21)</f>
        <v>0</v>
      </c>
      <c r="BE19" s="133">
        <f>IF(BD19=0,"",ROUND('[1]Neprofi'!CO21/BD19*100,2))</f>
      </c>
      <c r="BF19" s="108">
        <f>SUM('[1]Neprofi'!CP21+'[1]Neprofi'!CQ21)</f>
        <v>0</v>
      </c>
      <c r="BG19" s="108">
        <f>'[1]Neprofi'!CR21</f>
        <v>0</v>
      </c>
      <c r="BH19" s="108">
        <f>'[1]Neprofi'!CS21</f>
        <v>0</v>
      </c>
      <c r="BI19" s="108">
        <f>SUM('[1]Neprofi'!CT21+'[1]Neprofi'!CU21)</f>
        <v>0</v>
      </c>
      <c r="BJ19" s="108">
        <f>'[1]Neprofi'!CW21</f>
        <v>0</v>
      </c>
      <c r="BK19" s="108">
        <f>'[1]Neprofi'!CX21</f>
        <v>0</v>
      </c>
      <c r="BL19" s="135">
        <f>'[1]Neprofi'!CZ21</f>
        <v>0</v>
      </c>
      <c r="BM19" s="136">
        <f t="shared" si="1"/>
        <v>0</v>
      </c>
      <c r="BN19" s="136">
        <f t="shared" si="2"/>
        <v>0</v>
      </c>
      <c r="BO19" s="137">
        <f t="shared" si="3"/>
        <v>0</v>
      </c>
    </row>
    <row r="20" spans="1:67" s="126" customFormat="1" ht="12.75">
      <c r="A20" s="241">
        <f>'[1]Neprofi'!A22</f>
        <v>13</v>
      </c>
      <c r="B20" s="132" t="str">
        <f>IF('[1]Neprofi'!B22="","",CONCATENATE('[1]Neprofi'!B22))</f>
        <v>Jindřichov</v>
      </c>
      <c r="C20" s="107">
        <f>'[1]Neprofi'!D22</f>
        <v>1213</v>
      </c>
      <c r="D20" s="108">
        <f>'[1]Neprofi'!H22-'[1]Neprofi'!FB22</f>
        <v>6519</v>
      </c>
      <c r="E20" s="109">
        <f>IF(D20=0,"",ROUND('[1]Neprofi'!U22/D20*100,2))</f>
        <v>100</v>
      </c>
      <c r="F20" s="109">
        <f>IF(C20=0,"",ROUND('[1]Neprofi'!T22/C20*1000,2))</f>
        <v>0</v>
      </c>
      <c r="G20" s="108">
        <f>'[1]Neprofi'!V22-'[1]Neprofi'!FA22</f>
        <v>42</v>
      </c>
      <c r="H20" s="107">
        <f>IF('[1]Neprofi'!U22=0,"",ROUND(G20/'[1]Neprofi'!U22*100,2))</f>
        <v>0.64</v>
      </c>
      <c r="I20" s="110">
        <f t="shared" si="12"/>
        <v>34.62</v>
      </c>
      <c r="J20" s="134">
        <f>IF(C20=0,"",ROUND(('[1]Neprofi'!EK22-'[1]Neprofi'!EZ22)/C20,2))</f>
        <v>4.42</v>
      </c>
      <c r="K20" s="134">
        <f>IF(AB20=0,"",ROUND(('[1]Neprofi'!EK22-'[1]Neprofi'!EZ22)/AB20,2))</f>
        <v>30.8</v>
      </c>
      <c r="L20" s="110">
        <f>IF('[1]Neprofi'!EK22=0,"",ROUND('[1]Neprofi'!EL22/'[1]Neprofi'!EK22*100,2))</f>
        <v>0</v>
      </c>
      <c r="M20" s="110">
        <f>IF('[1]Neprofi'!EK22=0,"",ROUND('[1]Neprofi'!EM22/'[1]Neprofi'!EK22*100,2))</f>
        <v>0</v>
      </c>
      <c r="N20" s="107">
        <f>'[1]Neprofi'!BO22</f>
        <v>210</v>
      </c>
      <c r="O20" s="107">
        <f t="shared" si="13"/>
        <v>6729</v>
      </c>
      <c r="P20" s="110">
        <f t="shared" si="14"/>
        <v>5.55</v>
      </c>
      <c r="Q20" s="109">
        <f t="shared" si="0"/>
        <v>0.03</v>
      </c>
      <c r="R20" s="108">
        <f>'[1]Neprofi'!AA22</f>
        <v>18</v>
      </c>
      <c r="S20" s="109">
        <f t="shared" si="4"/>
        <v>1.48</v>
      </c>
      <c r="T20" s="108">
        <f>'[1]Neprofi'!AB22</f>
        <v>3</v>
      </c>
      <c r="U20" s="109">
        <f t="shared" si="5"/>
        <v>16.67</v>
      </c>
      <c r="V20" s="108">
        <f>'[1]Neprofi'!AC22</f>
        <v>214</v>
      </c>
      <c r="W20" s="109">
        <f>IF(V20=0,"",ROUND('[1]Neprofi'!AD22/V20*100,2))</f>
        <v>100</v>
      </c>
      <c r="X20" s="109">
        <f>IF(V20=0,"",ROUND('[1]Neprofi'!AJ22/V20*100,2))</f>
        <v>0</v>
      </c>
      <c r="Y20" s="109">
        <f>IF('[1]Neprofi'!AD22=0,"",ROUND('[1]Neprofi'!AF22/'[1]Neprofi'!AD22*100,2))</f>
        <v>30.84</v>
      </c>
      <c r="Z20" s="109">
        <f>IF('[1]Neprofi'!AD22=0,"",ROUND(SUM('[1]Neprofi'!AG22+'[1]Neprofi'!AH22)/'[1]Neprofi'!AD22*100,2))</f>
        <v>0</v>
      </c>
      <c r="AA20" s="109">
        <f t="shared" si="6"/>
        <v>0.18</v>
      </c>
      <c r="AB20" s="108">
        <f>'[1]Neprofi'!AL22</f>
        <v>174</v>
      </c>
      <c r="AC20" s="109">
        <f t="shared" si="7"/>
        <v>0.14</v>
      </c>
      <c r="AD20" s="109">
        <f t="shared" si="8"/>
        <v>9.67</v>
      </c>
      <c r="AE20" s="133">
        <f>IF(AB20=0,"",ROUND('[1]Neprofi'!BA22/AB20*100,2))</f>
        <v>0</v>
      </c>
      <c r="AF20" s="133">
        <f>IF(AB20=0,"",ROUND('[1]Neprofi'!BB22/AB20*100,2))</f>
        <v>6.9</v>
      </c>
      <c r="AG20" s="108">
        <f>SUM('[1]Neprofi'!AM22+'[1]Neprofi'!AN22)</f>
        <v>162</v>
      </c>
      <c r="AH20" s="109">
        <f>IF(AG20=0,"",ROUND('[1]Neprofi'!AM22/AG20*100,2))</f>
        <v>0</v>
      </c>
      <c r="AI20" s="108">
        <f>SUM('[1]Neprofi'!AO22+'[1]Neprofi'!AP22)</f>
        <v>12</v>
      </c>
      <c r="AJ20" s="109">
        <f t="shared" si="9"/>
        <v>4</v>
      </c>
      <c r="AK20" s="109">
        <f>IF(AI20=0,"",ROUND('[1]Neprofi'!AO22/AI20*100,2))</f>
        <v>0</v>
      </c>
      <c r="AL20" s="108">
        <f>'[1]Neprofi'!AQ22</f>
        <v>0</v>
      </c>
      <c r="AM20" s="109">
        <f t="shared" si="10"/>
        <v>0</v>
      </c>
      <c r="AN20" s="108">
        <f>'[1]Neprofi'!BE22</f>
        <v>0</v>
      </c>
      <c r="AO20" s="108">
        <f>'[1]Neprofi'!BG22</f>
        <v>0</v>
      </c>
      <c r="AP20" s="108">
        <f>'[1]Neprofi'!BM22</f>
        <v>0</v>
      </c>
      <c r="AQ20" s="108">
        <f>'[1]Neprofi'!BP22</f>
        <v>0</v>
      </c>
      <c r="AR20" s="108">
        <f>'[1]Neprofi'!BQ22</f>
        <v>0</v>
      </c>
      <c r="AS20" s="108">
        <f>'[1]Neprofi'!BR22</f>
        <v>0</v>
      </c>
      <c r="AT20" s="108">
        <f>'[1]Neprofi'!BS22</f>
        <v>0</v>
      </c>
      <c r="AU20" s="108">
        <f>SUM('[1]Neprofi'!BV22+'[1]Neprofi'!BX22+'[1]Neprofi'!BZ22)</f>
        <v>0</v>
      </c>
      <c r="AV20" s="109">
        <f>IF(C20=0,"",ROUND('[1]Neprofi'!CD22/(C20/1000),2))</f>
        <v>5.77</v>
      </c>
      <c r="AW20" s="108">
        <f>'[1]Neprofi'!CF22</f>
        <v>3</v>
      </c>
      <c r="AX20" s="109">
        <f t="shared" si="11"/>
        <v>2.47</v>
      </c>
      <c r="AY20" s="109">
        <f>IF(C20=0,"",ROUND('[1]Neprofi'!CC22/(C20/1000),2))</f>
        <v>65.95</v>
      </c>
      <c r="AZ20" s="108">
        <f>'[1]Neprofi'!CI22</f>
        <v>6</v>
      </c>
      <c r="BA20" s="108">
        <f>'[1]Neprofi'!CK22</f>
        <v>1</v>
      </c>
      <c r="BB20" s="108">
        <f>'[1]Neprofi'!CM22</f>
        <v>0</v>
      </c>
      <c r="BC20" s="108">
        <f>'[1]Neprofi'!CL22</f>
        <v>1</v>
      </c>
      <c r="BD20" s="108">
        <f>SUM('[1]Neprofi'!CN22+'[1]Neprofi'!CO22)</f>
        <v>0</v>
      </c>
      <c r="BE20" s="133">
        <f>IF(BD20=0,"",ROUND('[1]Neprofi'!CO22/BD20*100,2))</f>
      </c>
      <c r="BF20" s="108">
        <f>SUM('[1]Neprofi'!CP22+'[1]Neprofi'!CQ22)</f>
        <v>0</v>
      </c>
      <c r="BG20" s="108">
        <f>'[1]Neprofi'!CR22</f>
        <v>0</v>
      </c>
      <c r="BH20" s="108">
        <f>'[1]Neprofi'!CS22</f>
        <v>0</v>
      </c>
      <c r="BI20" s="108">
        <f>SUM('[1]Neprofi'!CT22+'[1]Neprofi'!CU22)</f>
        <v>0</v>
      </c>
      <c r="BJ20" s="108">
        <f>'[1]Neprofi'!CW22</f>
        <v>0</v>
      </c>
      <c r="BK20" s="108">
        <f>'[1]Neprofi'!CX22</f>
        <v>0</v>
      </c>
      <c r="BL20" s="135">
        <f>'[1]Neprofi'!CZ22</f>
        <v>0.25</v>
      </c>
      <c r="BM20" s="136">
        <f t="shared" si="1"/>
        <v>0.21</v>
      </c>
      <c r="BN20" s="136">
        <f t="shared" si="2"/>
        <v>13.89</v>
      </c>
      <c r="BO20" s="137">
        <f t="shared" si="3"/>
        <v>1.17</v>
      </c>
    </row>
    <row r="21" spans="1:67" s="126" customFormat="1" ht="12.75">
      <c r="A21" s="241">
        <f>'[1]Neprofi'!A23</f>
        <v>14</v>
      </c>
      <c r="B21" s="132" t="str">
        <f>IF('[1]Neprofi'!B23="","",CONCATENATE('[1]Neprofi'!B23))</f>
        <v>Jiříkov</v>
      </c>
      <c r="C21" s="107">
        <f>'[1]Neprofi'!D23</f>
        <v>332</v>
      </c>
      <c r="D21" s="108">
        <f>'[1]Neprofi'!H23-'[1]Neprofi'!FB23</f>
        <v>1330</v>
      </c>
      <c r="E21" s="109">
        <f>IF(D21=0,"",ROUND('[1]Neprofi'!U23/D21*100,2))</f>
        <v>100</v>
      </c>
      <c r="F21" s="109">
        <f>IF(C21=0,"",ROUND('[1]Neprofi'!T23/C21*1000,2))</f>
        <v>0</v>
      </c>
      <c r="G21" s="108">
        <f>'[1]Neprofi'!V23-'[1]Neprofi'!FA23</f>
        <v>117</v>
      </c>
      <c r="H21" s="107">
        <f>IF('[1]Neprofi'!U23=0,"",ROUND(G21/'[1]Neprofi'!U23*100,2))</f>
        <v>8.8</v>
      </c>
      <c r="I21" s="110">
        <f t="shared" si="12"/>
        <v>352.41</v>
      </c>
      <c r="J21" s="134">
        <f>IF(C21=0,"",ROUND(('[1]Neprofi'!EK23-'[1]Neprofi'!EZ23)/C21,2))</f>
        <v>12.05</v>
      </c>
      <c r="K21" s="134">
        <f>IF(AB21=0,"",ROUND(('[1]Neprofi'!EK23-'[1]Neprofi'!EZ23)/AB21,2))</f>
        <v>9.37</v>
      </c>
      <c r="L21" s="110">
        <f>IF('[1]Neprofi'!EK23=0,"",ROUND('[1]Neprofi'!EL23/'[1]Neprofi'!EK23*100,2))</f>
        <v>0</v>
      </c>
      <c r="M21" s="110">
        <f>IF('[1]Neprofi'!EK23=0,"",ROUND('[1]Neprofi'!EM23/'[1]Neprofi'!EK23*100,2))</f>
        <v>0</v>
      </c>
      <c r="N21" s="107">
        <f>'[1]Neprofi'!BO23</f>
        <v>266</v>
      </c>
      <c r="O21" s="107">
        <f t="shared" si="13"/>
        <v>1596</v>
      </c>
      <c r="P21" s="110">
        <f t="shared" si="14"/>
        <v>4.81</v>
      </c>
      <c r="Q21" s="109">
        <f t="shared" si="0"/>
        <v>0.27</v>
      </c>
      <c r="R21" s="108">
        <f>'[1]Neprofi'!AA23</f>
        <v>82</v>
      </c>
      <c r="S21" s="109">
        <f t="shared" si="4"/>
        <v>24.7</v>
      </c>
      <c r="T21" s="108">
        <f>'[1]Neprofi'!AB23</f>
        <v>25</v>
      </c>
      <c r="U21" s="109">
        <f t="shared" si="5"/>
        <v>30.49</v>
      </c>
      <c r="V21" s="108">
        <f>'[1]Neprofi'!AC23</f>
        <v>592</v>
      </c>
      <c r="W21" s="109">
        <f>IF(V21=0,"",ROUND('[1]Neprofi'!AD23/V21*100,2))</f>
        <v>100</v>
      </c>
      <c r="X21" s="109">
        <f>IF(V21=0,"",ROUND('[1]Neprofi'!AJ23/V21*100,2))</f>
        <v>0</v>
      </c>
      <c r="Y21" s="109">
        <f>IF('[1]Neprofi'!AD23=0,"",ROUND('[1]Neprofi'!AF23/'[1]Neprofi'!AD23*100,2))</f>
        <v>0</v>
      </c>
      <c r="Z21" s="109">
        <f>IF('[1]Neprofi'!AD23=0,"",ROUND(SUM('[1]Neprofi'!AG23+'[1]Neprofi'!AH23)/'[1]Neprofi'!AD23*100,2))</f>
        <v>59.46</v>
      </c>
      <c r="AA21" s="109">
        <f t="shared" si="6"/>
        <v>1.78</v>
      </c>
      <c r="AB21" s="108">
        <f>'[1]Neprofi'!AL23</f>
        <v>427</v>
      </c>
      <c r="AC21" s="109">
        <f t="shared" si="7"/>
        <v>1.29</v>
      </c>
      <c r="AD21" s="109">
        <f t="shared" si="8"/>
        <v>5.21</v>
      </c>
      <c r="AE21" s="133">
        <f>IF(AB21=0,"",ROUND('[1]Neprofi'!BA23/AB21*100,2))</f>
        <v>0</v>
      </c>
      <c r="AF21" s="133">
        <f>IF(AB21=0,"",ROUND('[1]Neprofi'!BB23/AB21*100,2))</f>
        <v>0</v>
      </c>
      <c r="AG21" s="108">
        <f>SUM('[1]Neprofi'!AM23+'[1]Neprofi'!AN23)</f>
        <v>219</v>
      </c>
      <c r="AH21" s="109">
        <f>IF(AG21=0,"",ROUND('[1]Neprofi'!AM23/AG21*100,2))</f>
        <v>14.16</v>
      </c>
      <c r="AI21" s="108">
        <f>SUM('[1]Neprofi'!AO23+'[1]Neprofi'!AP23)</f>
        <v>208</v>
      </c>
      <c r="AJ21" s="109">
        <f t="shared" si="9"/>
        <v>8.32</v>
      </c>
      <c r="AK21" s="109">
        <f>IF(AI21=0,"",ROUND('[1]Neprofi'!AO23/AI21*100,2))</f>
        <v>15.87</v>
      </c>
      <c r="AL21" s="108">
        <f>'[1]Neprofi'!AQ23</f>
        <v>0</v>
      </c>
      <c r="AM21" s="109">
        <f t="shared" si="10"/>
        <v>0</v>
      </c>
      <c r="AN21" s="108">
        <f>'[1]Neprofi'!BE23</f>
        <v>0</v>
      </c>
      <c r="AO21" s="108">
        <f>'[1]Neprofi'!BG23</f>
        <v>0</v>
      </c>
      <c r="AP21" s="108">
        <f>'[1]Neprofi'!BM23</f>
        <v>0</v>
      </c>
      <c r="AQ21" s="108">
        <f>'[1]Neprofi'!BP23</f>
        <v>0</v>
      </c>
      <c r="AR21" s="108">
        <f>'[1]Neprofi'!BQ23</f>
        <v>0</v>
      </c>
      <c r="AS21" s="108">
        <f>'[1]Neprofi'!BR23</f>
        <v>0</v>
      </c>
      <c r="AT21" s="108">
        <f>'[1]Neprofi'!BS23</f>
        <v>43</v>
      </c>
      <c r="AU21" s="108">
        <f>SUM('[1]Neprofi'!BV23+'[1]Neprofi'!BX23+'[1]Neprofi'!BZ23)</f>
        <v>0</v>
      </c>
      <c r="AV21" s="109">
        <f>IF(C21=0,"",ROUND('[1]Neprofi'!CD23/(C21/1000),2))</f>
        <v>27.11</v>
      </c>
      <c r="AW21" s="108">
        <f>'[1]Neprofi'!CF23</f>
        <v>1</v>
      </c>
      <c r="AX21" s="109">
        <f t="shared" si="11"/>
        <v>3.01</v>
      </c>
      <c r="AY21" s="109">
        <f>IF(C21=0,"",ROUND('[1]Neprofi'!CC23/(C21/1000),2))</f>
        <v>105.42</v>
      </c>
      <c r="AZ21" s="108">
        <f>'[1]Neprofi'!CI23</f>
        <v>7</v>
      </c>
      <c r="BA21" s="108">
        <f>'[1]Neprofi'!CK23</f>
        <v>0</v>
      </c>
      <c r="BB21" s="108">
        <f>'[1]Neprofi'!CM23</f>
        <v>0</v>
      </c>
      <c r="BC21" s="108">
        <f>'[1]Neprofi'!CL23</f>
        <v>0</v>
      </c>
      <c r="BD21" s="108">
        <f>SUM('[1]Neprofi'!CN23+'[1]Neprofi'!CO23)</f>
        <v>0</v>
      </c>
      <c r="BE21" s="133">
        <f>IF(BD21=0,"",ROUND('[1]Neprofi'!CO23/BD21*100,2))</f>
      </c>
      <c r="BF21" s="108">
        <f>SUM('[1]Neprofi'!CP23+'[1]Neprofi'!CQ23)</f>
        <v>0</v>
      </c>
      <c r="BG21" s="108">
        <f>'[1]Neprofi'!CR23</f>
        <v>0</v>
      </c>
      <c r="BH21" s="108">
        <f>'[1]Neprofi'!CS23</f>
        <v>0</v>
      </c>
      <c r="BI21" s="108">
        <f>SUM('[1]Neprofi'!CT23+'[1]Neprofi'!CU23)</f>
        <v>0</v>
      </c>
      <c r="BJ21" s="108">
        <f>'[1]Neprofi'!CW23</f>
        <v>0</v>
      </c>
      <c r="BK21" s="108">
        <f>'[1]Neprofi'!CX23</f>
        <v>0</v>
      </c>
      <c r="BL21" s="135">
        <f>'[1]Neprofi'!CZ23</f>
        <v>0</v>
      </c>
      <c r="BM21" s="136">
        <f t="shared" si="1"/>
        <v>0</v>
      </c>
      <c r="BN21" s="136">
        <f t="shared" si="2"/>
        <v>0</v>
      </c>
      <c r="BO21" s="137">
        <f t="shared" si="3"/>
        <v>0</v>
      </c>
    </row>
    <row r="22" spans="1:67" s="126" customFormat="1" ht="12.75">
      <c r="A22" s="241">
        <f>'[1]Neprofi'!A24</f>
        <v>15</v>
      </c>
      <c r="B22" s="132" t="str">
        <f>IF('[1]Neprofi'!B24="","",CONCATENATE('[1]Neprofi'!B24))</f>
        <v>Karlovice</v>
      </c>
      <c r="C22" s="107">
        <f>'[1]Neprofi'!D24</f>
        <v>1055</v>
      </c>
      <c r="D22" s="108">
        <f>'[1]Neprofi'!H24-'[1]Neprofi'!FB24</f>
        <v>3445</v>
      </c>
      <c r="E22" s="109">
        <f>IF(D22=0,"",ROUND('[1]Neprofi'!U24/D22*100,2))</f>
        <v>100</v>
      </c>
      <c r="F22" s="109">
        <f>IF(C22=0,"",ROUND('[1]Neprofi'!T24/C22*1000,2))</f>
        <v>0</v>
      </c>
      <c r="G22" s="108">
        <f>'[1]Neprofi'!V24-'[1]Neprofi'!FA24</f>
        <v>136</v>
      </c>
      <c r="H22" s="107">
        <f>IF('[1]Neprofi'!U24=0,"",ROUND(G22/'[1]Neprofi'!U24*100,2))</f>
        <v>3.95</v>
      </c>
      <c r="I22" s="110">
        <f t="shared" si="12"/>
        <v>128.91</v>
      </c>
      <c r="J22" s="134">
        <f>IF(C22=0,"",ROUND(('[1]Neprofi'!EK24-'[1]Neprofi'!EZ24)/C22,2))</f>
        <v>28.44</v>
      </c>
      <c r="K22" s="134">
        <f>IF(AB22=0,"",ROUND(('[1]Neprofi'!EK24-'[1]Neprofi'!EZ24)/AB22,2))</f>
        <v>43.35</v>
      </c>
      <c r="L22" s="110">
        <f>IF('[1]Neprofi'!EK24=0,"",ROUND('[1]Neprofi'!EL24/'[1]Neprofi'!EK24*100,2))</f>
        <v>0</v>
      </c>
      <c r="M22" s="110">
        <f>IF('[1]Neprofi'!EK24=0,"",ROUND('[1]Neprofi'!EM24/'[1]Neprofi'!EK24*100,2))</f>
        <v>0</v>
      </c>
      <c r="N22" s="107">
        <f>'[1]Neprofi'!BO24</f>
        <v>400</v>
      </c>
      <c r="O22" s="107">
        <f t="shared" si="13"/>
        <v>3845</v>
      </c>
      <c r="P22" s="110">
        <f t="shared" si="14"/>
        <v>3.64</v>
      </c>
      <c r="Q22" s="109">
        <f t="shared" si="0"/>
        <v>0.18</v>
      </c>
      <c r="R22" s="108">
        <f>'[1]Neprofi'!AA24</f>
        <v>40</v>
      </c>
      <c r="S22" s="109">
        <f t="shared" si="4"/>
        <v>3.79</v>
      </c>
      <c r="T22" s="108">
        <f>'[1]Neprofi'!AB24</f>
        <v>3</v>
      </c>
      <c r="U22" s="109">
        <f t="shared" si="5"/>
        <v>7.5</v>
      </c>
      <c r="V22" s="108">
        <f>'[1]Neprofi'!AC24</f>
        <v>228</v>
      </c>
      <c r="W22" s="109">
        <f>IF(V22=0,"",ROUND('[1]Neprofi'!AD24/V22*100,2))</f>
        <v>100</v>
      </c>
      <c r="X22" s="109">
        <f>IF(V22=0,"",ROUND('[1]Neprofi'!AJ24/V22*100,2))</f>
        <v>0</v>
      </c>
      <c r="Y22" s="109">
        <f>IF('[1]Neprofi'!AD24=0,"",ROUND('[1]Neprofi'!AF24/'[1]Neprofi'!AD24*100,2))</f>
        <v>0</v>
      </c>
      <c r="Z22" s="109">
        <f>IF('[1]Neprofi'!AD24=0,"",ROUND(SUM('[1]Neprofi'!AG24+'[1]Neprofi'!AH24)/'[1]Neprofi'!AD24*100,2))</f>
        <v>0</v>
      </c>
      <c r="AA22" s="109">
        <f t="shared" si="6"/>
        <v>0.22</v>
      </c>
      <c r="AB22" s="108">
        <f>'[1]Neprofi'!AL24</f>
        <v>692</v>
      </c>
      <c r="AC22" s="109">
        <f t="shared" si="7"/>
        <v>0.66</v>
      </c>
      <c r="AD22" s="109">
        <f t="shared" si="8"/>
        <v>17.3</v>
      </c>
      <c r="AE22" s="133">
        <f>IF(AB22=0,"",ROUND('[1]Neprofi'!BA24/AB22*100,2))</f>
        <v>0</v>
      </c>
      <c r="AF22" s="133">
        <f>IF(AB22=0,"",ROUND('[1]Neprofi'!BB24/AB22*100,2))</f>
        <v>8.09</v>
      </c>
      <c r="AG22" s="108">
        <f>SUM('[1]Neprofi'!AM24+'[1]Neprofi'!AN24)</f>
        <v>679</v>
      </c>
      <c r="AH22" s="109">
        <f>IF(AG22=0,"",ROUND('[1]Neprofi'!AM24/AG22*100,2))</f>
        <v>4.71</v>
      </c>
      <c r="AI22" s="108">
        <f>SUM('[1]Neprofi'!AO24+'[1]Neprofi'!AP24)</f>
        <v>13</v>
      </c>
      <c r="AJ22" s="109">
        <f t="shared" si="9"/>
        <v>4.33</v>
      </c>
      <c r="AK22" s="109">
        <f>IF(AI22=0,"",ROUND('[1]Neprofi'!AO24/AI22*100,2))</f>
        <v>15.38</v>
      </c>
      <c r="AL22" s="108">
        <f>'[1]Neprofi'!AQ24</f>
        <v>0</v>
      </c>
      <c r="AM22" s="109">
        <f t="shared" si="10"/>
        <v>0</v>
      </c>
      <c r="AN22" s="108">
        <f>'[1]Neprofi'!BE24</f>
        <v>0</v>
      </c>
      <c r="AO22" s="108">
        <f>'[1]Neprofi'!BG24</f>
        <v>0</v>
      </c>
      <c r="AP22" s="108">
        <f>'[1]Neprofi'!BM24</f>
        <v>0</v>
      </c>
      <c r="AQ22" s="108">
        <f>'[1]Neprofi'!BP24</f>
        <v>0</v>
      </c>
      <c r="AR22" s="108">
        <f>'[1]Neprofi'!BQ24</f>
        <v>0</v>
      </c>
      <c r="AS22" s="108">
        <f>'[1]Neprofi'!BR24</f>
        <v>0</v>
      </c>
      <c r="AT22" s="108">
        <f>'[1]Neprofi'!BS24</f>
        <v>0</v>
      </c>
      <c r="AU22" s="108">
        <f>SUM('[1]Neprofi'!BV24+'[1]Neprofi'!BX24+'[1]Neprofi'!BZ24)</f>
        <v>0</v>
      </c>
      <c r="AV22" s="109">
        <f>IF(C22=0,"",ROUND('[1]Neprofi'!CD24/(C22/1000),2))</f>
        <v>1.9</v>
      </c>
      <c r="AW22" s="108">
        <f>'[1]Neprofi'!CF24</f>
        <v>1</v>
      </c>
      <c r="AX22" s="109">
        <f t="shared" si="11"/>
        <v>0.95</v>
      </c>
      <c r="AY22" s="109">
        <f>IF(C22=0,"",ROUND('[1]Neprofi'!CC24/(C22/1000),2))</f>
        <v>23.7</v>
      </c>
      <c r="AZ22" s="108">
        <f>'[1]Neprofi'!CI24</f>
        <v>5</v>
      </c>
      <c r="BA22" s="108">
        <f>'[1]Neprofi'!CK24</f>
        <v>1</v>
      </c>
      <c r="BB22" s="108">
        <f>'[1]Neprofi'!CM24</f>
        <v>0</v>
      </c>
      <c r="BC22" s="108">
        <f>'[1]Neprofi'!CL24</f>
        <v>1</v>
      </c>
      <c r="BD22" s="108">
        <f>SUM('[1]Neprofi'!CN24+'[1]Neprofi'!CO24)</f>
        <v>0</v>
      </c>
      <c r="BE22" s="133">
        <f>IF(BD22=0,"",ROUND('[1]Neprofi'!CO24/BD22*100,2))</f>
      </c>
      <c r="BF22" s="108">
        <f>SUM('[1]Neprofi'!CP24+'[1]Neprofi'!CQ24)</f>
        <v>0</v>
      </c>
      <c r="BG22" s="108">
        <f>'[1]Neprofi'!CR24</f>
        <v>0</v>
      </c>
      <c r="BH22" s="108">
        <f>'[1]Neprofi'!CS24</f>
        <v>0</v>
      </c>
      <c r="BI22" s="108">
        <f>SUM('[1]Neprofi'!CT24+'[1]Neprofi'!CU24)</f>
        <v>0</v>
      </c>
      <c r="BJ22" s="108">
        <f>'[1]Neprofi'!CW24</f>
        <v>0</v>
      </c>
      <c r="BK22" s="108">
        <f>'[1]Neprofi'!CX24</f>
        <v>0</v>
      </c>
      <c r="BL22" s="135">
        <f>'[1]Neprofi'!CZ24</f>
        <v>0.35</v>
      </c>
      <c r="BM22" s="136">
        <f t="shared" si="1"/>
        <v>0.33</v>
      </c>
      <c r="BN22" s="136">
        <f t="shared" si="2"/>
        <v>8.75</v>
      </c>
      <c r="BO22" s="137">
        <f t="shared" si="3"/>
        <v>1.54</v>
      </c>
    </row>
    <row r="23" spans="1:67" s="126" customFormat="1" ht="12.75">
      <c r="A23" s="241">
        <f>'[1]Neprofi'!A25</f>
        <v>16</v>
      </c>
      <c r="B23" s="132" t="str">
        <f>IF('[1]Neprofi'!B25="","",CONCATENATE('[1]Neprofi'!B25))</f>
        <v>Krasov</v>
      </c>
      <c r="C23" s="107">
        <f>'[1]Neprofi'!D25</f>
        <v>365</v>
      </c>
      <c r="D23" s="108">
        <f>'[1]Neprofi'!H25-'[1]Neprofi'!FB25</f>
        <v>1714</v>
      </c>
      <c r="E23" s="109">
        <f>IF(D23=0,"",ROUND('[1]Neprofi'!U25/D23*100,2))</f>
        <v>100</v>
      </c>
      <c r="F23" s="109">
        <f>IF(C23=0,"",ROUND('[1]Neprofi'!T25/C23*1000,2))</f>
        <v>0</v>
      </c>
      <c r="G23" s="108">
        <f>'[1]Neprofi'!V25-'[1]Neprofi'!FA25</f>
        <v>31</v>
      </c>
      <c r="H23" s="107">
        <f>IF('[1]Neprofi'!U25=0,"",ROUND(G23/'[1]Neprofi'!U25*100,2))</f>
        <v>1.81</v>
      </c>
      <c r="I23" s="110">
        <f t="shared" si="12"/>
        <v>84.93</v>
      </c>
      <c r="J23" s="134">
        <f>IF(C23=0,"",ROUND(('[1]Neprofi'!EK25-'[1]Neprofi'!EZ25)/C23,2))</f>
        <v>0</v>
      </c>
      <c r="K23" s="134">
        <f>IF(AB23=0,"",ROUND(('[1]Neprofi'!EK25-'[1]Neprofi'!EZ25)/AB23,2))</f>
        <v>0</v>
      </c>
      <c r="L23" s="110">
        <f>IF('[1]Neprofi'!EK25=0,"",ROUND('[1]Neprofi'!EL25/'[1]Neprofi'!EK25*100,2))</f>
      </c>
      <c r="M23" s="110">
        <f>IF('[1]Neprofi'!EK25=0,"",ROUND('[1]Neprofi'!EM25/'[1]Neprofi'!EK25*100,2))</f>
      </c>
      <c r="N23" s="107">
        <f>'[1]Neprofi'!BO25</f>
        <v>210</v>
      </c>
      <c r="O23" s="107">
        <f t="shared" si="13"/>
        <v>1924</v>
      </c>
      <c r="P23" s="110">
        <f t="shared" si="14"/>
        <v>5.27</v>
      </c>
      <c r="Q23" s="109">
        <f t="shared" si="0"/>
        <v>0.11</v>
      </c>
      <c r="R23" s="108">
        <f>'[1]Neprofi'!AA25</f>
        <v>15</v>
      </c>
      <c r="S23" s="109">
        <f t="shared" si="4"/>
        <v>4.11</v>
      </c>
      <c r="T23" s="108">
        <f>'[1]Neprofi'!AB25</f>
        <v>3</v>
      </c>
      <c r="U23" s="109">
        <f t="shared" si="5"/>
        <v>20</v>
      </c>
      <c r="V23" s="108">
        <f>'[1]Neprofi'!AC25</f>
        <v>68</v>
      </c>
      <c r="W23" s="109">
        <f>IF(V23=0,"",ROUND('[1]Neprofi'!AD25/V23*100,2))</f>
        <v>100</v>
      </c>
      <c r="X23" s="109">
        <f>IF(V23=0,"",ROUND('[1]Neprofi'!AJ25/V23*100,2))</f>
        <v>0</v>
      </c>
      <c r="Y23" s="109">
        <f>IF('[1]Neprofi'!AD25=0,"",ROUND('[1]Neprofi'!AF25/'[1]Neprofi'!AD25*100,2))</f>
        <v>0</v>
      </c>
      <c r="Z23" s="109">
        <f>IF('[1]Neprofi'!AD25=0,"",ROUND(SUM('[1]Neprofi'!AG25+'[1]Neprofi'!AH25)/'[1]Neprofi'!AD25*100,2))</f>
        <v>0</v>
      </c>
      <c r="AA23" s="109">
        <f t="shared" si="6"/>
        <v>0.19</v>
      </c>
      <c r="AB23" s="108">
        <f>'[1]Neprofi'!AL25</f>
        <v>205</v>
      </c>
      <c r="AC23" s="109">
        <f t="shared" si="7"/>
        <v>0.56</v>
      </c>
      <c r="AD23" s="109">
        <f t="shared" si="8"/>
        <v>13.67</v>
      </c>
      <c r="AE23" s="133">
        <f>IF(AB23=0,"",ROUND('[1]Neprofi'!BA25/AB23*100,2))</f>
        <v>0</v>
      </c>
      <c r="AF23" s="133">
        <f>IF(AB23=0,"",ROUND('[1]Neprofi'!BB25/AB23*100,2))</f>
        <v>5.85</v>
      </c>
      <c r="AG23" s="108">
        <f>SUM('[1]Neprofi'!AM25+'[1]Neprofi'!AN25)</f>
        <v>194</v>
      </c>
      <c r="AH23" s="109">
        <f>IF(AG23=0,"",ROUND('[1]Neprofi'!AM25/AG23*100,2))</f>
        <v>1.03</v>
      </c>
      <c r="AI23" s="108">
        <f>SUM('[1]Neprofi'!AO25+'[1]Neprofi'!AP25)</f>
        <v>11</v>
      </c>
      <c r="AJ23" s="109">
        <f t="shared" si="9"/>
        <v>3.67</v>
      </c>
      <c r="AK23" s="109">
        <f>IF(AI23=0,"",ROUND('[1]Neprofi'!AO25/AI23*100,2))</f>
        <v>100</v>
      </c>
      <c r="AL23" s="108">
        <f>'[1]Neprofi'!AQ25</f>
        <v>0</v>
      </c>
      <c r="AM23" s="109">
        <f t="shared" si="10"/>
        <v>0</v>
      </c>
      <c r="AN23" s="108">
        <f>'[1]Neprofi'!BE25</f>
        <v>0</v>
      </c>
      <c r="AO23" s="108">
        <f>'[1]Neprofi'!BG25</f>
        <v>2</v>
      </c>
      <c r="AP23" s="108">
        <f>'[1]Neprofi'!BM25</f>
        <v>0</v>
      </c>
      <c r="AQ23" s="108">
        <f>'[1]Neprofi'!BP25</f>
        <v>0</v>
      </c>
      <c r="AR23" s="108">
        <f>'[1]Neprofi'!BQ25</f>
        <v>0</v>
      </c>
      <c r="AS23" s="108">
        <f>'[1]Neprofi'!BR25</f>
        <v>0</v>
      </c>
      <c r="AT23" s="108">
        <f>'[1]Neprofi'!BS25</f>
        <v>0</v>
      </c>
      <c r="AU23" s="108">
        <f>SUM('[1]Neprofi'!BV25+'[1]Neprofi'!BX25+'[1]Neprofi'!BZ25)</f>
        <v>0</v>
      </c>
      <c r="AV23" s="109">
        <f>IF(C23=0,"",ROUND('[1]Neprofi'!CD25/(C23/1000),2))</f>
        <v>2.74</v>
      </c>
      <c r="AW23" s="108">
        <f>'[1]Neprofi'!CF25</f>
        <v>1</v>
      </c>
      <c r="AX23" s="109">
        <f t="shared" si="11"/>
        <v>2.74</v>
      </c>
      <c r="AY23" s="109">
        <f>IF(C23=0,"",ROUND('[1]Neprofi'!CC25/(C23/1000),2))</f>
        <v>46.58</v>
      </c>
      <c r="AZ23" s="108">
        <f>'[1]Neprofi'!CI25</f>
        <v>2</v>
      </c>
      <c r="BA23" s="108">
        <f>'[1]Neprofi'!CK25</f>
        <v>1</v>
      </c>
      <c r="BB23" s="108">
        <f>'[1]Neprofi'!CM25</f>
        <v>0</v>
      </c>
      <c r="BC23" s="108">
        <f>'[1]Neprofi'!CL25</f>
        <v>1</v>
      </c>
      <c r="BD23" s="108">
        <f>SUM('[1]Neprofi'!CN25+'[1]Neprofi'!CO25)</f>
        <v>0</v>
      </c>
      <c r="BE23" s="133">
        <f>IF(BD23=0,"",ROUND('[1]Neprofi'!CO25/BD23*100,2))</f>
      </c>
      <c r="BF23" s="108">
        <f>SUM('[1]Neprofi'!CP25+'[1]Neprofi'!CQ25)</f>
        <v>0</v>
      </c>
      <c r="BG23" s="108">
        <f>'[1]Neprofi'!CR25</f>
        <v>0</v>
      </c>
      <c r="BH23" s="108">
        <f>'[1]Neprofi'!CS25</f>
        <v>0</v>
      </c>
      <c r="BI23" s="108">
        <f>SUM('[1]Neprofi'!CT25+'[1]Neprofi'!CU25)</f>
        <v>0</v>
      </c>
      <c r="BJ23" s="108">
        <f>'[1]Neprofi'!CW25</f>
        <v>0</v>
      </c>
      <c r="BK23" s="108">
        <f>'[1]Neprofi'!CX25</f>
        <v>0</v>
      </c>
      <c r="BL23" s="135">
        <f>'[1]Neprofi'!CZ25</f>
        <v>0</v>
      </c>
      <c r="BM23" s="136">
        <f t="shared" si="1"/>
        <v>0</v>
      </c>
      <c r="BN23" s="136">
        <f t="shared" si="2"/>
        <v>0</v>
      </c>
      <c r="BO23" s="137">
        <f t="shared" si="3"/>
        <v>0</v>
      </c>
    </row>
    <row r="24" spans="1:67" s="126" customFormat="1" ht="12.75">
      <c r="A24" s="241">
        <f>'[1]Neprofi'!A26</f>
        <v>17</v>
      </c>
      <c r="B24" s="132" t="str">
        <f>IF('[1]Neprofi'!B26="","",CONCATENATE('[1]Neprofi'!B26))</f>
        <v>Křišťanovice</v>
      </c>
      <c r="C24" s="107">
        <f>'[1]Neprofi'!D26</f>
        <v>248</v>
      </c>
      <c r="D24" s="108">
        <f>'[1]Neprofi'!H26-'[1]Neprofi'!FB26</f>
        <v>3028</v>
      </c>
      <c r="E24" s="109">
        <f>IF(D24=0,"",ROUND('[1]Neprofi'!U26/D24*100,2))</f>
        <v>100</v>
      </c>
      <c r="F24" s="109">
        <f>IF(C24=0,"",ROUND('[1]Neprofi'!T26/C24*1000,2))</f>
        <v>4.03</v>
      </c>
      <c r="G24" s="108">
        <f>'[1]Neprofi'!V26-'[1]Neprofi'!FA26</f>
        <v>33</v>
      </c>
      <c r="H24" s="107">
        <f>IF('[1]Neprofi'!U26=0,"",ROUND(G24/'[1]Neprofi'!U26*100,2))</f>
        <v>1.09</v>
      </c>
      <c r="I24" s="110">
        <f t="shared" si="12"/>
        <v>133.06</v>
      </c>
      <c r="J24" s="134">
        <f>IF(C24=0,"",ROUND(('[1]Neprofi'!EK26-'[1]Neprofi'!EZ26)/C24,2))</f>
        <v>7.82</v>
      </c>
      <c r="K24" s="134">
        <f>IF(AB24=0,"",ROUND(('[1]Neprofi'!EK26-'[1]Neprofi'!EZ26)/AB24,2))</f>
        <v>2.44</v>
      </c>
      <c r="L24" s="110">
        <f>IF('[1]Neprofi'!EK26=0,"",ROUND('[1]Neprofi'!EL26/'[1]Neprofi'!EK26*100,2))</f>
        <v>20.41</v>
      </c>
      <c r="M24" s="110">
        <f>IF('[1]Neprofi'!EK26=0,"",ROUND('[1]Neprofi'!EM26/'[1]Neprofi'!EK26*100,2))</f>
        <v>0</v>
      </c>
      <c r="N24" s="107">
        <f>'[1]Neprofi'!BO26</f>
        <v>310</v>
      </c>
      <c r="O24" s="107">
        <f t="shared" si="13"/>
        <v>3338</v>
      </c>
      <c r="P24" s="110">
        <f t="shared" si="14"/>
        <v>13.46</v>
      </c>
      <c r="Q24" s="109">
        <f t="shared" si="0"/>
        <v>0.24</v>
      </c>
      <c r="R24" s="108">
        <f>'[1]Neprofi'!AA26</f>
        <v>24</v>
      </c>
      <c r="S24" s="109">
        <f t="shared" si="4"/>
        <v>9.68</v>
      </c>
      <c r="T24" s="108">
        <f>'[1]Neprofi'!AB26</f>
        <v>8</v>
      </c>
      <c r="U24" s="109">
        <f t="shared" si="5"/>
        <v>33.33</v>
      </c>
      <c r="V24" s="108">
        <f>'[1]Neprofi'!AC26</f>
        <v>181</v>
      </c>
      <c r="W24" s="109">
        <f>IF(V24=0,"",ROUND('[1]Neprofi'!AD26/V24*100,2))</f>
        <v>100</v>
      </c>
      <c r="X24" s="109">
        <f>IF(V24=0,"",ROUND('[1]Neprofi'!AJ26/V24*100,2))</f>
        <v>0</v>
      </c>
      <c r="Y24" s="109">
        <f>IF('[1]Neprofi'!AD26=0,"",ROUND('[1]Neprofi'!AF26/'[1]Neprofi'!AD26*100,2))</f>
        <v>0</v>
      </c>
      <c r="Z24" s="109">
        <f>IF('[1]Neprofi'!AD26=0,"",ROUND(SUM('[1]Neprofi'!AG26+'[1]Neprofi'!AH26)/'[1]Neprofi'!AD26*100,2))</f>
        <v>0</v>
      </c>
      <c r="AA24" s="109">
        <f t="shared" si="6"/>
        <v>0.73</v>
      </c>
      <c r="AB24" s="108">
        <f>'[1]Neprofi'!AL26</f>
        <v>795</v>
      </c>
      <c r="AC24" s="109">
        <f t="shared" si="7"/>
        <v>3.21</v>
      </c>
      <c r="AD24" s="109">
        <f t="shared" si="8"/>
        <v>33.13</v>
      </c>
      <c r="AE24" s="133">
        <f>IF(AB24=0,"",ROUND('[1]Neprofi'!BA26/AB24*100,2))</f>
        <v>0</v>
      </c>
      <c r="AF24" s="133">
        <f>IF(AB24=0,"",ROUND('[1]Neprofi'!BB26/AB24*100,2))</f>
        <v>0</v>
      </c>
      <c r="AG24" s="108">
        <f>SUM('[1]Neprofi'!AM26+'[1]Neprofi'!AN26)</f>
        <v>741</v>
      </c>
      <c r="AH24" s="109">
        <f>IF(AG24=0,"",ROUND('[1]Neprofi'!AM26/AG24*100,2))</f>
        <v>0.81</v>
      </c>
      <c r="AI24" s="108">
        <f>SUM('[1]Neprofi'!AO26+'[1]Neprofi'!AP26)</f>
        <v>54</v>
      </c>
      <c r="AJ24" s="109">
        <f t="shared" si="9"/>
        <v>6.75</v>
      </c>
      <c r="AK24" s="109">
        <f>IF(AI24=0,"",ROUND('[1]Neprofi'!AO26/AI24*100,2))</f>
        <v>9.26</v>
      </c>
      <c r="AL24" s="108">
        <f>'[1]Neprofi'!AQ26</f>
        <v>0</v>
      </c>
      <c r="AM24" s="109">
        <f t="shared" si="10"/>
        <v>0</v>
      </c>
      <c r="AN24" s="108">
        <f>'[1]Neprofi'!BE26</f>
        <v>0</v>
      </c>
      <c r="AO24" s="108">
        <f>'[1]Neprofi'!BG26</f>
        <v>2</v>
      </c>
      <c r="AP24" s="108">
        <f>'[1]Neprofi'!BM26</f>
        <v>0</v>
      </c>
      <c r="AQ24" s="108">
        <f>'[1]Neprofi'!BP26</f>
        <v>0</v>
      </c>
      <c r="AR24" s="108">
        <f>'[1]Neprofi'!BQ26</f>
        <v>0</v>
      </c>
      <c r="AS24" s="108">
        <f>'[1]Neprofi'!BR26</f>
        <v>0</v>
      </c>
      <c r="AT24" s="108">
        <f>'[1]Neprofi'!BS26</f>
        <v>0</v>
      </c>
      <c r="AU24" s="108">
        <f>SUM('[1]Neprofi'!BV26+'[1]Neprofi'!BX26+'[1]Neprofi'!BZ26)</f>
        <v>0</v>
      </c>
      <c r="AV24" s="109">
        <f>IF(C24=0,"",ROUND('[1]Neprofi'!CD26/(C24/1000),2))</f>
        <v>8.06</v>
      </c>
      <c r="AW24" s="108">
        <f>'[1]Neprofi'!CF26</f>
        <v>1</v>
      </c>
      <c r="AX24" s="109">
        <f t="shared" si="11"/>
        <v>4.03</v>
      </c>
      <c r="AY24" s="109">
        <f>IF(C24=0,"",ROUND('[1]Neprofi'!CC26/(C24/1000),2))</f>
        <v>125</v>
      </c>
      <c r="AZ24" s="108">
        <f>'[1]Neprofi'!CI26</f>
        <v>4</v>
      </c>
      <c r="BA24" s="108">
        <f>'[1]Neprofi'!CK26</f>
        <v>1</v>
      </c>
      <c r="BB24" s="108">
        <f>'[1]Neprofi'!CM26</f>
        <v>0</v>
      </c>
      <c r="BC24" s="108">
        <f>'[1]Neprofi'!CL26</f>
        <v>1</v>
      </c>
      <c r="BD24" s="108">
        <f>SUM('[1]Neprofi'!CN26+'[1]Neprofi'!CO26)</f>
        <v>0</v>
      </c>
      <c r="BE24" s="133">
        <f>IF(BD24=0,"",ROUND('[1]Neprofi'!CO26/BD24*100,2))</f>
      </c>
      <c r="BF24" s="108">
        <f>SUM('[1]Neprofi'!CP26+'[1]Neprofi'!CQ26)</f>
        <v>0</v>
      </c>
      <c r="BG24" s="108">
        <f>'[1]Neprofi'!CR26</f>
        <v>0</v>
      </c>
      <c r="BH24" s="108">
        <f>'[1]Neprofi'!CS26</f>
        <v>0</v>
      </c>
      <c r="BI24" s="108">
        <f>SUM('[1]Neprofi'!CT26+'[1]Neprofi'!CU26)</f>
        <v>0</v>
      </c>
      <c r="BJ24" s="108">
        <f>'[1]Neprofi'!CW26</f>
        <v>0</v>
      </c>
      <c r="BK24" s="108">
        <f>'[1]Neprofi'!CX26</f>
        <v>0</v>
      </c>
      <c r="BL24" s="135">
        <f>'[1]Neprofi'!CZ26</f>
        <v>0</v>
      </c>
      <c r="BM24" s="136">
        <f t="shared" si="1"/>
        <v>0</v>
      </c>
      <c r="BN24" s="136">
        <f t="shared" si="2"/>
        <v>0</v>
      </c>
      <c r="BO24" s="137">
        <f t="shared" si="3"/>
        <v>0</v>
      </c>
    </row>
    <row r="25" spans="1:67" s="126" customFormat="1" ht="12.75">
      <c r="A25" s="241">
        <f>'[1]Neprofi'!A27</f>
        <v>18</v>
      </c>
      <c r="B25" s="132" t="str">
        <f>IF('[1]Neprofi'!B27="","",CONCATENATE('[1]Neprofi'!B27))</f>
        <v>Leskovec</v>
      </c>
      <c r="C25" s="107">
        <f>'[1]Neprofi'!D27</f>
        <v>431</v>
      </c>
      <c r="D25" s="108">
        <f>'[1]Neprofi'!H27-'[1]Neprofi'!FB27</f>
        <v>2800</v>
      </c>
      <c r="E25" s="109">
        <f>IF(D25=0,"",ROUND('[1]Neprofi'!U27/D25*100,2))</f>
        <v>100</v>
      </c>
      <c r="F25" s="109">
        <f>IF(C25=0,"",ROUND('[1]Neprofi'!T27/C25*1000,2))</f>
        <v>0</v>
      </c>
      <c r="G25" s="108">
        <f>'[1]Neprofi'!V27-'[1]Neprofi'!FA27</f>
        <v>37</v>
      </c>
      <c r="H25" s="107">
        <f>IF('[1]Neprofi'!U27=0,"",ROUND(G25/'[1]Neprofi'!U27*100,2))</f>
        <v>1.32</v>
      </c>
      <c r="I25" s="110">
        <f t="shared" si="12"/>
        <v>85.85</v>
      </c>
      <c r="J25" s="134">
        <f>IF(C25=0,"",ROUND(('[1]Neprofi'!EK27-'[1]Neprofi'!EZ27)/C25,2))</f>
        <v>11.59</v>
      </c>
      <c r="K25" s="134">
        <f>IF(AB25=0,"",ROUND(('[1]Neprofi'!EK27-'[1]Neprofi'!EZ27)/AB25,2))</f>
        <v>14.23</v>
      </c>
      <c r="L25" s="110">
        <f>IF('[1]Neprofi'!EK27=0,"",ROUND('[1]Neprofi'!EL27/'[1]Neprofi'!EK27*100,2))</f>
        <v>0</v>
      </c>
      <c r="M25" s="110">
        <f>IF('[1]Neprofi'!EK27=0,"",ROUND('[1]Neprofi'!EM27/'[1]Neprofi'!EK27*100,2))</f>
        <v>0</v>
      </c>
      <c r="N25" s="107">
        <f>'[1]Neprofi'!BO27</f>
        <v>210</v>
      </c>
      <c r="O25" s="107">
        <f t="shared" si="13"/>
        <v>3010</v>
      </c>
      <c r="P25" s="110">
        <f t="shared" si="14"/>
        <v>6.98</v>
      </c>
      <c r="Q25" s="109">
        <f t="shared" si="0"/>
        <v>0.12</v>
      </c>
      <c r="R25" s="108">
        <f>'[1]Neprofi'!AA27</f>
        <v>22</v>
      </c>
      <c r="S25" s="109">
        <f t="shared" si="4"/>
        <v>5.1</v>
      </c>
      <c r="T25" s="108">
        <f>'[1]Neprofi'!AB27</f>
        <v>3</v>
      </c>
      <c r="U25" s="109">
        <f t="shared" si="5"/>
        <v>13.64</v>
      </c>
      <c r="V25" s="108">
        <f>'[1]Neprofi'!AC27</f>
        <v>84</v>
      </c>
      <c r="W25" s="109">
        <f>IF(V25=0,"",ROUND('[1]Neprofi'!AD27/V25*100,2))</f>
        <v>100</v>
      </c>
      <c r="X25" s="109">
        <f>IF(V25=0,"",ROUND('[1]Neprofi'!AJ27/V25*100,2))</f>
        <v>0</v>
      </c>
      <c r="Y25" s="109">
        <f>IF('[1]Neprofi'!AD27=0,"",ROUND('[1]Neprofi'!AF27/'[1]Neprofi'!AD27*100,2))</f>
        <v>0</v>
      </c>
      <c r="Z25" s="109">
        <f>IF('[1]Neprofi'!AD27=0,"",ROUND(SUM('[1]Neprofi'!AG27+'[1]Neprofi'!AH27)/'[1]Neprofi'!AD27*100,2))</f>
        <v>0</v>
      </c>
      <c r="AA25" s="109">
        <f t="shared" si="6"/>
        <v>0.19</v>
      </c>
      <c r="AB25" s="108">
        <f>'[1]Neprofi'!AL27</f>
        <v>351</v>
      </c>
      <c r="AC25" s="109">
        <f t="shared" si="7"/>
        <v>0.81</v>
      </c>
      <c r="AD25" s="109">
        <f t="shared" si="8"/>
        <v>15.95</v>
      </c>
      <c r="AE25" s="133">
        <f>IF(AB25=0,"",ROUND('[1]Neprofi'!BA27/AB25*100,2))</f>
        <v>0</v>
      </c>
      <c r="AF25" s="133">
        <f>IF(AB25=0,"",ROUND('[1]Neprofi'!BB27/AB25*100,2))</f>
        <v>0</v>
      </c>
      <c r="AG25" s="108">
        <f>SUM('[1]Neprofi'!AM27+'[1]Neprofi'!AN27)</f>
        <v>336</v>
      </c>
      <c r="AH25" s="109">
        <f>IF(AG25=0,"",ROUND('[1]Neprofi'!AM27/AG25*100,2))</f>
        <v>0.6</v>
      </c>
      <c r="AI25" s="108">
        <f>SUM('[1]Neprofi'!AO27+'[1]Neprofi'!AP27)</f>
        <v>15</v>
      </c>
      <c r="AJ25" s="109">
        <f t="shared" si="9"/>
        <v>5</v>
      </c>
      <c r="AK25" s="109">
        <f>IF(AI25=0,"",ROUND('[1]Neprofi'!AO27/AI25*100,2))</f>
        <v>6.67</v>
      </c>
      <c r="AL25" s="108">
        <f>'[1]Neprofi'!AQ27</f>
        <v>0</v>
      </c>
      <c r="AM25" s="109">
        <f t="shared" si="10"/>
        <v>0</v>
      </c>
      <c r="AN25" s="108">
        <f>'[1]Neprofi'!BE27</f>
        <v>0</v>
      </c>
      <c r="AO25" s="108">
        <f>'[1]Neprofi'!BG27</f>
        <v>0</v>
      </c>
      <c r="AP25" s="108">
        <f>'[1]Neprofi'!BM27</f>
        <v>0</v>
      </c>
      <c r="AQ25" s="108">
        <f>'[1]Neprofi'!BP27</f>
        <v>0</v>
      </c>
      <c r="AR25" s="108">
        <f>'[1]Neprofi'!BQ27</f>
        <v>0</v>
      </c>
      <c r="AS25" s="108">
        <f>'[1]Neprofi'!BR27</f>
        <v>0</v>
      </c>
      <c r="AT25" s="108">
        <f>'[1]Neprofi'!BS27</f>
        <v>0</v>
      </c>
      <c r="AU25" s="108">
        <f>SUM('[1]Neprofi'!BV27+'[1]Neprofi'!BX27+'[1]Neprofi'!BZ27)</f>
        <v>0</v>
      </c>
      <c r="AV25" s="109">
        <f>IF(C25=0,"",ROUND('[1]Neprofi'!CD27/(C25/1000),2))</f>
        <v>4.64</v>
      </c>
      <c r="AW25" s="108">
        <f>'[1]Neprofi'!CF27</f>
        <v>1</v>
      </c>
      <c r="AX25" s="109">
        <f t="shared" si="11"/>
        <v>2.32</v>
      </c>
      <c r="AY25" s="109">
        <f>IF(C25=0,"",ROUND('[1]Neprofi'!CC27/(C25/1000),2))</f>
        <v>76.57</v>
      </c>
      <c r="AZ25" s="108">
        <f>'[1]Neprofi'!CI27</f>
        <v>2</v>
      </c>
      <c r="BA25" s="108">
        <f>'[1]Neprofi'!CK27</f>
        <v>1</v>
      </c>
      <c r="BB25" s="108">
        <f>'[1]Neprofi'!CM27</f>
        <v>0</v>
      </c>
      <c r="BC25" s="108">
        <f>'[1]Neprofi'!CL27</f>
        <v>1</v>
      </c>
      <c r="BD25" s="108">
        <f>SUM('[1]Neprofi'!CN27+'[1]Neprofi'!CO27)</f>
        <v>0</v>
      </c>
      <c r="BE25" s="133">
        <f>IF(BD25=0,"",ROUND('[1]Neprofi'!CO27/BD25*100,2))</f>
      </c>
      <c r="BF25" s="108">
        <f>SUM('[1]Neprofi'!CP27+'[1]Neprofi'!CQ27)</f>
        <v>0</v>
      </c>
      <c r="BG25" s="108">
        <f>'[1]Neprofi'!CR27</f>
        <v>0</v>
      </c>
      <c r="BH25" s="108">
        <f>'[1]Neprofi'!CS27</f>
        <v>0</v>
      </c>
      <c r="BI25" s="108">
        <f>SUM('[1]Neprofi'!CT27+'[1]Neprofi'!CU27)</f>
        <v>0</v>
      </c>
      <c r="BJ25" s="108">
        <f>'[1]Neprofi'!CW27</f>
        <v>0</v>
      </c>
      <c r="BK25" s="108">
        <f>'[1]Neprofi'!CX27</f>
        <v>0</v>
      </c>
      <c r="BL25" s="135">
        <f>'[1]Neprofi'!CZ27</f>
        <v>0</v>
      </c>
      <c r="BM25" s="136">
        <f t="shared" si="1"/>
        <v>0</v>
      </c>
      <c r="BN25" s="136">
        <f t="shared" si="2"/>
        <v>0</v>
      </c>
      <c r="BO25" s="137">
        <f t="shared" si="3"/>
        <v>0</v>
      </c>
    </row>
    <row r="26" spans="1:67" s="126" customFormat="1" ht="12.75">
      <c r="A26" s="241">
        <f>'[1]Neprofi'!A28</f>
        <v>19</v>
      </c>
      <c r="B26" s="132" t="str">
        <f>IF('[1]Neprofi'!B28="","",CONCATENATE('[1]Neprofi'!B28))</f>
        <v>Liptaň</v>
      </c>
      <c r="C26" s="107">
        <f>'[1]Neprofi'!D28</f>
        <v>470</v>
      </c>
      <c r="D26" s="108">
        <f>'[1]Neprofi'!H28-'[1]Neprofi'!FB28</f>
        <v>3045</v>
      </c>
      <c r="E26" s="109">
        <f>IF(D26=0,"",ROUND('[1]Neprofi'!U28/D26*100,2))</f>
        <v>100</v>
      </c>
      <c r="F26" s="109">
        <f>IF(C26=0,"",ROUND('[1]Neprofi'!T28/C26*1000,2))</f>
        <v>0</v>
      </c>
      <c r="G26" s="108">
        <f>'[1]Neprofi'!V28-'[1]Neprofi'!FA28</f>
        <v>55</v>
      </c>
      <c r="H26" s="107">
        <f>IF('[1]Neprofi'!U28=0,"",ROUND(G26/'[1]Neprofi'!U28*100,2))</f>
        <v>1.81</v>
      </c>
      <c r="I26" s="110">
        <f t="shared" si="12"/>
        <v>117.02</v>
      </c>
      <c r="J26" s="134">
        <f>IF(C26=0,"",ROUND(('[1]Neprofi'!EK28-'[1]Neprofi'!EZ28)/C26,2))</f>
        <v>8.51</v>
      </c>
      <c r="K26" s="134">
        <f>IF(AB26=0,"",ROUND(('[1]Neprofi'!EK28-'[1]Neprofi'!EZ28)/AB26,2))</f>
        <v>16.13</v>
      </c>
      <c r="L26" s="110">
        <f>IF('[1]Neprofi'!EK28=0,"",ROUND('[1]Neprofi'!EL28/'[1]Neprofi'!EK28*100,2))</f>
        <v>0</v>
      </c>
      <c r="M26" s="110">
        <f>IF('[1]Neprofi'!EK28=0,"",ROUND('[1]Neprofi'!EM28/'[1]Neprofi'!EK28*100,2))</f>
        <v>0</v>
      </c>
      <c r="N26" s="107">
        <f>'[1]Neprofi'!BO28</f>
        <v>350</v>
      </c>
      <c r="O26" s="107">
        <f t="shared" si="13"/>
        <v>3395</v>
      </c>
      <c r="P26" s="110">
        <f t="shared" si="14"/>
        <v>7.22</v>
      </c>
      <c r="Q26" s="109">
        <f t="shared" si="0"/>
        <v>0.02</v>
      </c>
      <c r="R26" s="108">
        <f>'[1]Neprofi'!AA28</f>
        <v>44</v>
      </c>
      <c r="S26" s="109">
        <f t="shared" si="4"/>
        <v>9.36</v>
      </c>
      <c r="T26" s="108">
        <f>'[1]Neprofi'!AB28</f>
        <v>2</v>
      </c>
      <c r="U26" s="109">
        <f t="shared" si="5"/>
        <v>4.55</v>
      </c>
      <c r="V26" s="108">
        <f>'[1]Neprofi'!AC28</f>
        <v>229</v>
      </c>
      <c r="W26" s="109">
        <f>IF(V26=0,"",ROUND('[1]Neprofi'!AD28/V26*100,2))</f>
        <v>100</v>
      </c>
      <c r="X26" s="109">
        <f>IF(V26=0,"",ROUND('[1]Neprofi'!AJ28/V26*100,2))</f>
        <v>0</v>
      </c>
      <c r="Y26" s="109">
        <f>IF('[1]Neprofi'!AD28=0,"",ROUND('[1]Neprofi'!AF28/'[1]Neprofi'!AD28*100,2))</f>
        <v>0</v>
      </c>
      <c r="Z26" s="109">
        <f>IF('[1]Neprofi'!AD28=0,"",ROUND(SUM('[1]Neprofi'!AG28+'[1]Neprofi'!AH28)/'[1]Neprofi'!AD28*100,2))</f>
        <v>0</v>
      </c>
      <c r="AA26" s="109">
        <f t="shared" si="6"/>
        <v>0.49</v>
      </c>
      <c r="AB26" s="108">
        <f>'[1]Neprofi'!AL28</f>
        <v>248</v>
      </c>
      <c r="AC26" s="109">
        <f t="shared" si="7"/>
        <v>0.53</v>
      </c>
      <c r="AD26" s="109">
        <f t="shared" si="8"/>
        <v>5.64</v>
      </c>
      <c r="AE26" s="133">
        <f>IF(AB26=0,"",ROUND('[1]Neprofi'!BA28/AB26*100,2))</f>
        <v>0</v>
      </c>
      <c r="AF26" s="133">
        <f>IF(AB26=0,"",ROUND('[1]Neprofi'!BB28/AB26*100,2))</f>
        <v>0</v>
      </c>
      <c r="AG26" s="108">
        <f>SUM('[1]Neprofi'!AM28+'[1]Neprofi'!AN28)</f>
        <v>49</v>
      </c>
      <c r="AH26" s="109">
        <f>IF(AG26=0,"",ROUND('[1]Neprofi'!AM28/AG26*100,2))</f>
        <v>10.2</v>
      </c>
      <c r="AI26" s="108">
        <f>SUM('[1]Neprofi'!AO28+'[1]Neprofi'!AP28)</f>
        <v>8</v>
      </c>
      <c r="AJ26" s="109">
        <f t="shared" si="9"/>
        <v>4</v>
      </c>
      <c r="AK26" s="109">
        <f>IF(AI26=0,"",ROUND('[1]Neprofi'!AO28/AI26*100,2))</f>
        <v>0</v>
      </c>
      <c r="AL26" s="108">
        <f>'[1]Neprofi'!AQ28</f>
        <v>191</v>
      </c>
      <c r="AM26" s="109">
        <f t="shared" si="10"/>
        <v>77.02</v>
      </c>
      <c r="AN26" s="108">
        <f>'[1]Neprofi'!BE28</f>
        <v>0</v>
      </c>
      <c r="AO26" s="108">
        <f>'[1]Neprofi'!BG28</f>
        <v>0</v>
      </c>
      <c r="AP26" s="108">
        <f>'[1]Neprofi'!BM28</f>
        <v>0</v>
      </c>
      <c r="AQ26" s="108">
        <f>'[1]Neprofi'!BP28</f>
        <v>0</v>
      </c>
      <c r="AR26" s="108">
        <f>'[1]Neprofi'!BQ28</f>
        <v>0</v>
      </c>
      <c r="AS26" s="108">
        <f>'[1]Neprofi'!BR28</f>
        <v>0</v>
      </c>
      <c r="AT26" s="108">
        <f>'[1]Neprofi'!BS28</f>
        <v>0</v>
      </c>
      <c r="AU26" s="108">
        <f>SUM('[1]Neprofi'!BV28+'[1]Neprofi'!BX28+'[1]Neprofi'!BZ28)</f>
        <v>0</v>
      </c>
      <c r="AV26" s="109">
        <f>IF(C26=0,"",ROUND('[1]Neprofi'!CD28/(C26/1000),2))</f>
        <v>19.15</v>
      </c>
      <c r="AW26" s="108">
        <f>'[1]Neprofi'!CF28</f>
        <v>2</v>
      </c>
      <c r="AX26" s="109">
        <f t="shared" si="11"/>
        <v>4.26</v>
      </c>
      <c r="AY26" s="109">
        <f>IF(C26=0,"",ROUND('[1]Neprofi'!CC28/(C26/1000),2))</f>
        <v>95.74</v>
      </c>
      <c r="AZ26" s="108">
        <f>'[1]Neprofi'!CI28</f>
        <v>3</v>
      </c>
      <c r="BA26" s="108">
        <f>'[1]Neprofi'!CK28</f>
        <v>0</v>
      </c>
      <c r="BB26" s="108">
        <f>'[1]Neprofi'!CM28</f>
        <v>0</v>
      </c>
      <c r="BC26" s="108">
        <f>'[1]Neprofi'!CL28</f>
        <v>0</v>
      </c>
      <c r="BD26" s="108">
        <f>SUM('[1]Neprofi'!CN28+'[1]Neprofi'!CO28)</f>
        <v>0</v>
      </c>
      <c r="BE26" s="133">
        <f>IF(BD26=0,"",ROUND('[1]Neprofi'!CO28/BD26*100,2))</f>
      </c>
      <c r="BF26" s="108">
        <f>SUM('[1]Neprofi'!CP28+'[1]Neprofi'!CQ28)</f>
        <v>0</v>
      </c>
      <c r="BG26" s="108">
        <f>'[1]Neprofi'!CR28</f>
        <v>0</v>
      </c>
      <c r="BH26" s="108">
        <f>'[1]Neprofi'!CS28</f>
        <v>0</v>
      </c>
      <c r="BI26" s="108">
        <f>SUM('[1]Neprofi'!CT28+'[1]Neprofi'!CU28)</f>
        <v>0</v>
      </c>
      <c r="BJ26" s="108">
        <f>'[1]Neprofi'!CW28</f>
        <v>0</v>
      </c>
      <c r="BK26" s="108">
        <f>'[1]Neprofi'!CX28</f>
        <v>0</v>
      </c>
      <c r="BL26" s="135">
        <f>'[1]Neprofi'!CZ28</f>
        <v>0</v>
      </c>
      <c r="BM26" s="136">
        <f t="shared" si="1"/>
        <v>0</v>
      </c>
      <c r="BN26" s="136">
        <f t="shared" si="2"/>
        <v>0</v>
      </c>
      <c r="BO26" s="137">
        <f t="shared" si="3"/>
        <v>0</v>
      </c>
    </row>
    <row r="27" spans="1:67" s="126" customFormat="1" ht="12.75">
      <c r="A27" s="241">
        <f>'[1]Neprofi'!A29</f>
        <v>20</v>
      </c>
      <c r="B27" s="132" t="str">
        <f>IF('[1]Neprofi'!B29="","",CONCATENATE('[1]Neprofi'!B29))</f>
        <v>Lomnice</v>
      </c>
      <c r="C27" s="107">
        <f>'[1]Neprofi'!D29</f>
        <v>510</v>
      </c>
      <c r="D27" s="108">
        <f>'[1]Neprofi'!H29-'[1]Neprofi'!FB29</f>
        <v>2891</v>
      </c>
      <c r="E27" s="109">
        <f>IF(D27=0,"",ROUND('[1]Neprofi'!U29/D27*100,2))</f>
        <v>100</v>
      </c>
      <c r="F27" s="109">
        <f>IF(C27=0,"",ROUND('[1]Neprofi'!T29/C27*1000,2))</f>
        <v>0</v>
      </c>
      <c r="G27" s="108">
        <f>'[1]Neprofi'!V29-'[1]Neprofi'!FA29</f>
        <v>26</v>
      </c>
      <c r="H27" s="107">
        <f>IF('[1]Neprofi'!U29=0,"",ROUND(G27/'[1]Neprofi'!U29*100,2))</f>
        <v>0.9</v>
      </c>
      <c r="I27" s="110">
        <f t="shared" si="12"/>
        <v>50.98</v>
      </c>
      <c r="J27" s="134">
        <f>IF(C27=0,"",ROUND(('[1]Neprofi'!EK29-'[1]Neprofi'!EZ29)/C27,2))</f>
        <v>5.84</v>
      </c>
      <c r="K27" s="134">
        <f>IF(AB27=0,"",ROUND(('[1]Neprofi'!EK29-'[1]Neprofi'!EZ29)/AB27,2))</f>
        <v>27.58</v>
      </c>
      <c r="L27" s="110">
        <f>IF('[1]Neprofi'!EK29=0,"",ROUND('[1]Neprofi'!EL29/'[1]Neprofi'!EK29*100,2))</f>
        <v>0</v>
      </c>
      <c r="M27" s="110">
        <f>IF('[1]Neprofi'!EK29=0,"",ROUND('[1]Neprofi'!EM29/'[1]Neprofi'!EK29*100,2))</f>
        <v>0</v>
      </c>
      <c r="N27" s="107">
        <f>'[1]Neprofi'!BO29</f>
        <v>360</v>
      </c>
      <c r="O27" s="107">
        <f t="shared" si="13"/>
        <v>3251</v>
      </c>
      <c r="P27" s="110">
        <f t="shared" si="14"/>
        <v>6.37</v>
      </c>
      <c r="Q27" s="109">
        <f t="shared" si="0"/>
        <v>0.03</v>
      </c>
      <c r="R27" s="108">
        <f>'[1]Neprofi'!AA29</f>
        <v>16</v>
      </c>
      <c r="S27" s="109">
        <f t="shared" si="4"/>
        <v>3.14</v>
      </c>
      <c r="T27" s="108">
        <f>'[1]Neprofi'!AB29</f>
        <v>0</v>
      </c>
      <c r="U27" s="109">
        <f t="shared" si="5"/>
        <v>0</v>
      </c>
      <c r="V27" s="108">
        <f>'[1]Neprofi'!AC29</f>
        <v>31</v>
      </c>
      <c r="W27" s="109">
        <f>IF(V27=0,"",ROUND('[1]Neprofi'!AD29/V27*100,2))</f>
        <v>100</v>
      </c>
      <c r="X27" s="109">
        <f>IF(V27=0,"",ROUND('[1]Neprofi'!AJ29/V27*100,2))</f>
        <v>0</v>
      </c>
      <c r="Y27" s="109">
        <f>IF('[1]Neprofi'!AD29=0,"",ROUND('[1]Neprofi'!AF29/'[1]Neprofi'!AD29*100,2))</f>
        <v>0</v>
      </c>
      <c r="Z27" s="109">
        <f>IF('[1]Neprofi'!AD29=0,"",ROUND(SUM('[1]Neprofi'!AG29+'[1]Neprofi'!AH29)/'[1]Neprofi'!AD29*100,2))</f>
        <v>0</v>
      </c>
      <c r="AA27" s="109">
        <f t="shared" si="6"/>
        <v>0.06</v>
      </c>
      <c r="AB27" s="108">
        <f>'[1]Neprofi'!AL29</f>
        <v>108</v>
      </c>
      <c r="AC27" s="109">
        <f t="shared" si="7"/>
        <v>0.21</v>
      </c>
      <c r="AD27" s="109">
        <f t="shared" si="8"/>
        <v>6.75</v>
      </c>
      <c r="AE27" s="133">
        <f>IF(AB27=0,"",ROUND('[1]Neprofi'!BA29/AB27*100,2))</f>
        <v>0</v>
      </c>
      <c r="AF27" s="133">
        <f>IF(AB27=0,"",ROUND('[1]Neprofi'!BB29/AB27*100,2))</f>
        <v>0</v>
      </c>
      <c r="AG27" s="108">
        <f>SUM('[1]Neprofi'!AM29+'[1]Neprofi'!AN29)</f>
        <v>108</v>
      </c>
      <c r="AH27" s="109">
        <f>IF(AG27=0,"",ROUND('[1]Neprofi'!AM29/AG27*100,2))</f>
        <v>0</v>
      </c>
      <c r="AI27" s="108">
        <f>SUM('[1]Neprofi'!AO29+'[1]Neprofi'!AP29)</f>
        <v>0</v>
      </c>
      <c r="AJ27" s="109">
        <f t="shared" si="9"/>
      </c>
      <c r="AK27" s="109">
        <f>IF(AI27=0,"",ROUND('[1]Neprofi'!AO29/AI27*100,2))</f>
      </c>
      <c r="AL27" s="108">
        <f>'[1]Neprofi'!AQ29</f>
        <v>0</v>
      </c>
      <c r="AM27" s="109">
        <f t="shared" si="10"/>
        <v>0</v>
      </c>
      <c r="AN27" s="108">
        <f>'[1]Neprofi'!BE29</f>
        <v>0</v>
      </c>
      <c r="AO27" s="108">
        <f>'[1]Neprofi'!BG29</f>
        <v>0</v>
      </c>
      <c r="AP27" s="108">
        <f>'[1]Neprofi'!BM29</f>
        <v>0</v>
      </c>
      <c r="AQ27" s="108">
        <f>'[1]Neprofi'!BP29</f>
        <v>0</v>
      </c>
      <c r="AR27" s="108">
        <f>'[1]Neprofi'!BQ29</f>
        <v>0</v>
      </c>
      <c r="AS27" s="108">
        <f>'[1]Neprofi'!BR29</f>
        <v>0</v>
      </c>
      <c r="AT27" s="108">
        <f>'[1]Neprofi'!BS29</f>
        <v>0</v>
      </c>
      <c r="AU27" s="108">
        <f>SUM('[1]Neprofi'!BV29+'[1]Neprofi'!BX29+'[1]Neprofi'!BZ29)</f>
        <v>0</v>
      </c>
      <c r="AV27" s="109">
        <f>IF(C27=0,"",ROUND('[1]Neprofi'!CD29/(C27/1000),2))</f>
        <v>1.96</v>
      </c>
      <c r="AW27" s="108">
        <f>'[1]Neprofi'!CF29</f>
        <v>1</v>
      </c>
      <c r="AX27" s="109">
        <f t="shared" si="11"/>
        <v>1.96</v>
      </c>
      <c r="AY27" s="109">
        <f>IF(C27=0,"",ROUND('[1]Neprofi'!CC29/(C27/1000),2))</f>
        <v>52.94</v>
      </c>
      <c r="AZ27" s="108">
        <f>'[1]Neprofi'!CI29</f>
        <v>2</v>
      </c>
      <c r="BA27" s="108">
        <f>'[1]Neprofi'!CK29</f>
        <v>1</v>
      </c>
      <c r="BB27" s="108">
        <f>'[1]Neprofi'!CM29</f>
        <v>0</v>
      </c>
      <c r="BC27" s="108">
        <f>'[1]Neprofi'!CL29</f>
        <v>1</v>
      </c>
      <c r="BD27" s="108">
        <f>SUM('[1]Neprofi'!CN29+'[1]Neprofi'!CO29)</f>
        <v>0</v>
      </c>
      <c r="BE27" s="133">
        <f>IF(BD27=0,"",ROUND('[1]Neprofi'!CO29/BD27*100,2))</f>
      </c>
      <c r="BF27" s="108">
        <f>SUM('[1]Neprofi'!CP29+'[1]Neprofi'!CQ29)</f>
        <v>0</v>
      </c>
      <c r="BG27" s="108">
        <f>'[1]Neprofi'!CR29</f>
        <v>0</v>
      </c>
      <c r="BH27" s="108">
        <f>'[1]Neprofi'!CS29</f>
        <v>0</v>
      </c>
      <c r="BI27" s="108">
        <f>SUM('[1]Neprofi'!CT29+'[1]Neprofi'!CU29)</f>
        <v>0</v>
      </c>
      <c r="BJ27" s="108">
        <f>'[1]Neprofi'!CW29</f>
        <v>0</v>
      </c>
      <c r="BK27" s="108">
        <f>'[1]Neprofi'!CX29</f>
        <v>0</v>
      </c>
      <c r="BL27" s="135">
        <f>'[1]Neprofi'!CZ29</f>
        <v>0</v>
      </c>
      <c r="BM27" s="136">
        <f t="shared" si="1"/>
        <v>0</v>
      </c>
      <c r="BN27" s="136">
        <f t="shared" si="2"/>
        <v>0</v>
      </c>
      <c r="BO27" s="137">
        <f t="shared" si="3"/>
        <v>0</v>
      </c>
    </row>
    <row r="28" spans="1:67" s="126" customFormat="1" ht="12.75">
      <c r="A28" s="241">
        <f>'[1]Neprofi'!A30</f>
        <v>21</v>
      </c>
      <c r="B28" s="132" t="str">
        <f>IF('[1]Neprofi'!B30="","",CONCATENATE('[1]Neprofi'!B30))</f>
        <v>Ludvíkov</v>
      </c>
      <c r="C28" s="107">
        <f>'[1]Neprofi'!D30</f>
        <v>294</v>
      </c>
      <c r="D28" s="108">
        <f>'[1]Neprofi'!H30-'[1]Neprofi'!FB30</f>
        <v>1374</v>
      </c>
      <c r="E28" s="109">
        <f>IF(D28=0,"",ROUND('[1]Neprofi'!U30/D28*100,2))</f>
        <v>100</v>
      </c>
      <c r="F28" s="109">
        <f>IF(C28=0,"",ROUND('[1]Neprofi'!T30/C28*1000,2))</f>
        <v>0</v>
      </c>
      <c r="G28" s="108">
        <f>'[1]Neprofi'!V30-'[1]Neprofi'!FA30</f>
        <v>20</v>
      </c>
      <c r="H28" s="107">
        <f>IF('[1]Neprofi'!U30=0,"",ROUND(G28/'[1]Neprofi'!U30*100,2))</f>
        <v>1.46</v>
      </c>
      <c r="I28" s="110">
        <f t="shared" si="12"/>
        <v>68.03</v>
      </c>
      <c r="J28" s="134">
        <f>IF(C28=0,"",ROUND(('[1]Neprofi'!EK30-'[1]Neprofi'!EZ30)/C28,2))</f>
        <v>0</v>
      </c>
      <c r="K28" s="134">
        <f>IF(AB28=0,"",ROUND(('[1]Neprofi'!EK30-'[1]Neprofi'!EZ30)/AB28,2))</f>
        <v>0</v>
      </c>
      <c r="L28" s="110">
        <f>IF('[1]Neprofi'!EK30=0,"",ROUND('[1]Neprofi'!EL30/'[1]Neprofi'!EK30*100,2))</f>
      </c>
      <c r="M28" s="110">
        <f>IF('[1]Neprofi'!EK30=0,"",ROUND('[1]Neprofi'!EM30/'[1]Neprofi'!EK30*100,2))</f>
      </c>
      <c r="N28" s="107">
        <f>'[1]Neprofi'!BO30</f>
        <v>280</v>
      </c>
      <c r="O28" s="107">
        <f t="shared" si="13"/>
        <v>1654</v>
      </c>
      <c r="P28" s="110">
        <f t="shared" si="14"/>
        <v>5.63</v>
      </c>
      <c r="Q28" s="109">
        <f t="shared" si="0"/>
        <v>0.02</v>
      </c>
      <c r="R28" s="108">
        <f>'[1]Neprofi'!AA30</f>
        <v>9</v>
      </c>
      <c r="S28" s="109">
        <f t="shared" si="4"/>
        <v>3.06</v>
      </c>
      <c r="T28" s="108">
        <f>'[1]Neprofi'!AB30</f>
        <v>1</v>
      </c>
      <c r="U28" s="109">
        <f t="shared" si="5"/>
        <v>11.11</v>
      </c>
      <c r="V28" s="108">
        <f>'[1]Neprofi'!AC30</f>
        <v>42</v>
      </c>
      <c r="W28" s="109">
        <f>IF(V28=0,"",ROUND('[1]Neprofi'!AD30/V28*100,2))</f>
        <v>100</v>
      </c>
      <c r="X28" s="109">
        <f>IF(V28=0,"",ROUND('[1]Neprofi'!AJ30/V28*100,2))</f>
        <v>0</v>
      </c>
      <c r="Y28" s="109">
        <f>IF('[1]Neprofi'!AD30=0,"",ROUND('[1]Neprofi'!AF30/'[1]Neprofi'!AD30*100,2))</f>
        <v>0</v>
      </c>
      <c r="Z28" s="109">
        <f>IF('[1]Neprofi'!AD30=0,"",ROUND(SUM('[1]Neprofi'!AG30+'[1]Neprofi'!AH30)/'[1]Neprofi'!AD30*100,2))</f>
        <v>0</v>
      </c>
      <c r="AA28" s="109">
        <f t="shared" si="6"/>
        <v>0.14</v>
      </c>
      <c r="AB28" s="108">
        <f>'[1]Neprofi'!AL30</f>
        <v>34</v>
      </c>
      <c r="AC28" s="109">
        <f t="shared" si="7"/>
        <v>0.12</v>
      </c>
      <c r="AD28" s="109">
        <f t="shared" si="8"/>
        <v>3.78</v>
      </c>
      <c r="AE28" s="133">
        <f>IF(AB28=0,"",ROUND('[1]Neprofi'!BA30/AB28*100,2))</f>
        <v>0</v>
      </c>
      <c r="AF28" s="133">
        <f>IF(AB28=0,"",ROUND('[1]Neprofi'!BB30/AB28*100,2))</f>
        <v>0</v>
      </c>
      <c r="AG28" s="108">
        <f>SUM('[1]Neprofi'!AM30+'[1]Neprofi'!AN30)</f>
        <v>34</v>
      </c>
      <c r="AH28" s="109">
        <f>IF(AG28=0,"",ROUND('[1]Neprofi'!AM30/AG28*100,2))</f>
        <v>0</v>
      </c>
      <c r="AI28" s="108">
        <f>SUM('[1]Neprofi'!AO30+'[1]Neprofi'!AP30)</f>
        <v>0</v>
      </c>
      <c r="AJ28" s="109">
        <f t="shared" si="9"/>
        <v>0</v>
      </c>
      <c r="AK28" s="109">
        <f>IF(AI28=0,"",ROUND('[1]Neprofi'!AO30/AI28*100,2))</f>
      </c>
      <c r="AL28" s="108">
        <f>'[1]Neprofi'!AQ30</f>
        <v>0</v>
      </c>
      <c r="AM28" s="109">
        <f t="shared" si="10"/>
        <v>0</v>
      </c>
      <c r="AN28" s="108">
        <f>'[1]Neprofi'!BE30</f>
        <v>0</v>
      </c>
      <c r="AO28" s="108">
        <f>'[1]Neprofi'!BG30</f>
        <v>0</v>
      </c>
      <c r="AP28" s="108">
        <f>'[1]Neprofi'!BM30</f>
        <v>0</v>
      </c>
      <c r="AQ28" s="108">
        <f>'[1]Neprofi'!BP30</f>
        <v>0</v>
      </c>
      <c r="AR28" s="108">
        <f>'[1]Neprofi'!BQ30</f>
        <v>0</v>
      </c>
      <c r="AS28" s="108">
        <f>'[1]Neprofi'!BR30</f>
        <v>0</v>
      </c>
      <c r="AT28" s="108">
        <f>'[1]Neprofi'!BS30</f>
        <v>0</v>
      </c>
      <c r="AU28" s="108">
        <f>SUM('[1]Neprofi'!BV30+'[1]Neprofi'!BX30+'[1]Neprofi'!BZ30)</f>
        <v>0</v>
      </c>
      <c r="AV28" s="109">
        <f>IF(C28=0,"",ROUND('[1]Neprofi'!CD30/(C28/1000),2))</f>
        <v>17.01</v>
      </c>
      <c r="AW28" s="108">
        <f>'[1]Neprofi'!CF30</f>
        <v>1</v>
      </c>
      <c r="AX28" s="109">
        <f t="shared" si="11"/>
        <v>3.4</v>
      </c>
      <c r="AY28" s="109">
        <f>IF(C28=0,"",ROUND('[1]Neprofi'!CC30/(C28/1000),2))</f>
        <v>102.04</v>
      </c>
      <c r="AZ28" s="108">
        <f>'[1]Neprofi'!CI30</f>
        <v>2</v>
      </c>
      <c r="BA28" s="108">
        <f>'[1]Neprofi'!CK30</f>
        <v>1</v>
      </c>
      <c r="BB28" s="108">
        <f>'[1]Neprofi'!CM30</f>
        <v>0</v>
      </c>
      <c r="BC28" s="108">
        <f>'[1]Neprofi'!CL30</f>
        <v>1</v>
      </c>
      <c r="BD28" s="108">
        <f>SUM('[1]Neprofi'!CN30+'[1]Neprofi'!CO30)</f>
        <v>0</v>
      </c>
      <c r="BE28" s="133">
        <f>IF(BD28=0,"",ROUND('[1]Neprofi'!CO30/BD28*100,2))</f>
      </c>
      <c r="BF28" s="108">
        <f>SUM('[1]Neprofi'!CP30+'[1]Neprofi'!CQ30)</f>
        <v>0</v>
      </c>
      <c r="BG28" s="108">
        <f>'[1]Neprofi'!CR30</f>
        <v>0</v>
      </c>
      <c r="BH28" s="108">
        <f>'[1]Neprofi'!CS30</f>
        <v>0</v>
      </c>
      <c r="BI28" s="108">
        <f>SUM('[1]Neprofi'!CT30+'[1]Neprofi'!CU30)</f>
        <v>0</v>
      </c>
      <c r="BJ28" s="108">
        <f>'[1]Neprofi'!CW30</f>
        <v>0</v>
      </c>
      <c r="BK28" s="108">
        <f>'[1]Neprofi'!CX30</f>
        <v>0</v>
      </c>
      <c r="BL28" s="135">
        <f>'[1]Neprofi'!CZ30</f>
        <v>0</v>
      </c>
      <c r="BM28" s="136">
        <f t="shared" si="1"/>
        <v>0</v>
      </c>
      <c r="BN28" s="136">
        <f t="shared" si="2"/>
        <v>0</v>
      </c>
      <c r="BO28" s="137">
        <f t="shared" si="3"/>
        <v>0</v>
      </c>
    </row>
    <row r="29" spans="1:67" s="126" customFormat="1" ht="12.75">
      <c r="A29" s="241">
        <f>'[1]Neprofi'!A31</f>
        <v>22</v>
      </c>
      <c r="B29" s="132" t="str">
        <f>IF('[1]Neprofi'!B31="","",CONCATENATE('[1]Neprofi'!B31))</f>
        <v>Malá Morávka</v>
      </c>
      <c r="C29" s="107">
        <f>'[1]Neprofi'!D31</f>
        <v>668</v>
      </c>
      <c r="D29" s="108">
        <f>'[1]Neprofi'!H31-'[1]Neprofi'!FB31</f>
        <v>3334</v>
      </c>
      <c r="E29" s="109">
        <f>IF(D29=0,"",ROUND('[1]Neprofi'!U31/D29*100,2))</f>
        <v>100</v>
      </c>
      <c r="F29" s="109">
        <f>IF(C29=0,"",ROUND('[1]Neprofi'!T31/C29*1000,2))</f>
        <v>0</v>
      </c>
      <c r="G29" s="108">
        <f>'[1]Neprofi'!V31-'[1]Neprofi'!FA31</f>
        <v>42</v>
      </c>
      <c r="H29" s="107">
        <f>IF('[1]Neprofi'!U31=0,"",ROUND(G29/'[1]Neprofi'!U31*100,2))</f>
        <v>1.26</v>
      </c>
      <c r="I29" s="110">
        <f t="shared" si="12"/>
        <v>62.87</v>
      </c>
      <c r="J29" s="134">
        <f>IF(C29=0,"",ROUND(('[1]Neprofi'!EK31-'[1]Neprofi'!EZ31)/C29,2))</f>
        <v>12.61</v>
      </c>
      <c r="K29" s="134">
        <f>IF(AB29=0,"",ROUND(('[1]Neprofi'!EK31-'[1]Neprofi'!EZ31)/AB29,2))</f>
        <v>25.07</v>
      </c>
      <c r="L29" s="110">
        <f>IF('[1]Neprofi'!EK31=0,"",ROUND('[1]Neprofi'!EL31/'[1]Neprofi'!EK31*100,2))</f>
        <v>0</v>
      </c>
      <c r="M29" s="110">
        <f>IF('[1]Neprofi'!EK31=0,"",ROUND('[1]Neprofi'!EM31/'[1]Neprofi'!EK31*100,2))</f>
        <v>0</v>
      </c>
      <c r="N29" s="107">
        <f>'[1]Neprofi'!BO31</f>
        <v>210</v>
      </c>
      <c r="O29" s="107">
        <f t="shared" si="13"/>
        <v>3544</v>
      </c>
      <c r="P29" s="110">
        <f t="shared" si="14"/>
        <v>5.31</v>
      </c>
      <c r="Q29" s="109">
        <f t="shared" si="0"/>
        <v>0.09</v>
      </c>
      <c r="R29" s="108">
        <f>'[1]Neprofi'!AA31</f>
        <v>28</v>
      </c>
      <c r="S29" s="109">
        <f t="shared" si="4"/>
        <v>4.19</v>
      </c>
      <c r="T29" s="108">
        <f>'[1]Neprofi'!AB31</f>
        <v>3</v>
      </c>
      <c r="U29" s="109">
        <f t="shared" si="5"/>
        <v>10.71</v>
      </c>
      <c r="V29" s="108">
        <f>'[1]Neprofi'!AC31</f>
        <v>71</v>
      </c>
      <c r="W29" s="109">
        <f>IF(V29=0,"",ROUND('[1]Neprofi'!AD31/V29*100,2))</f>
        <v>100</v>
      </c>
      <c r="X29" s="109">
        <f>IF(V29=0,"",ROUND('[1]Neprofi'!AJ31/V29*100,2))</f>
        <v>0</v>
      </c>
      <c r="Y29" s="109">
        <f>IF('[1]Neprofi'!AD31=0,"",ROUND('[1]Neprofi'!AF31/'[1]Neprofi'!AD31*100,2))</f>
        <v>2.82</v>
      </c>
      <c r="Z29" s="109">
        <f>IF('[1]Neprofi'!AD31=0,"",ROUND(SUM('[1]Neprofi'!AG31+'[1]Neprofi'!AH31)/'[1]Neprofi'!AD31*100,2))</f>
        <v>0</v>
      </c>
      <c r="AA29" s="109">
        <f t="shared" si="6"/>
        <v>0.11</v>
      </c>
      <c r="AB29" s="108">
        <f>'[1]Neprofi'!AL31</f>
        <v>336</v>
      </c>
      <c r="AC29" s="109">
        <f t="shared" si="7"/>
        <v>0.5</v>
      </c>
      <c r="AD29" s="109">
        <f t="shared" si="8"/>
        <v>12</v>
      </c>
      <c r="AE29" s="133">
        <f>IF(AB29=0,"",ROUND('[1]Neprofi'!BA31/AB29*100,2))</f>
        <v>0</v>
      </c>
      <c r="AF29" s="133">
        <f>IF(AB29=0,"",ROUND('[1]Neprofi'!BB31/AB29*100,2))</f>
        <v>0</v>
      </c>
      <c r="AG29" s="108">
        <f>SUM('[1]Neprofi'!AM31+'[1]Neprofi'!AN31)</f>
        <v>320</v>
      </c>
      <c r="AH29" s="109">
        <f>IF(AG29=0,"",ROUND('[1]Neprofi'!AM31/AG29*100,2))</f>
        <v>2.19</v>
      </c>
      <c r="AI29" s="108">
        <f>SUM('[1]Neprofi'!AO31+'[1]Neprofi'!AP31)</f>
        <v>16</v>
      </c>
      <c r="AJ29" s="109">
        <f t="shared" si="9"/>
        <v>5.33</v>
      </c>
      <c r="AK29" s="109">
        <f>IF(AI29=0,"",ROUND('[1]Neprofi'!AO31/AI29*100,2))</f>
        <v>18.75</v>
      </c>
      <c r="AL29" s="108">
        <f>'[1]Neprofi'!AQ31</f>
        <v>0</v>
      </c>
      <c r="AM29" s="109">
        <f t="shared" si="10"/>
        <v>0</v>
      </c>
      <c r="AN29" s="108">
        <f>'[1]Neprofi'!BE31</f>
        <v>0</v>
      </c>
      <c r="AO29" s="108">
        <f>'[1]Neprofi'!BG31</f>
        <v>0</v>
      </c>
      <c r="AP29" s="108">
        <f>'[1]Neprofi'!BM31</f>
        <v>0</v>
      </c>
      <c r="AQ29" s="108">
        <f>'[1]Neprofi'!BP31</f>
        <v>0</v>
      </c>
      <c r="AR29" s="108">
        <f>'[1]Neprofi'!BQ31</f>
        <v>0</v>
      </c>
      <c r="AS29" s="108">
        <f>'[1]Neprofi'!BR31</f>
        <v>0</v>
      </c>
      <c r="AT29" s="108">
        <f>'[1]Neprofi'!BS31</f>
        <v>0</v>
      </c>
      <c r="AU29" s="108">
        <f>SUM('[1]Neprofi'!BV31+'[1]Neprofi'!BX31+'[1]Neprofi'!BZ31)</f>
        <v>0</v>
      </c>
      <c r="AV29" s="109">
        <f>IF(C29=0,"",ROUND('[1]Neprofi'!CD31/(C29/1000),2))</f>
        <v>1.5</v>
      </c>
      <c r="AW29" s="108">
        <f>'[1]Neprofi'!CF31</f>
        <v>1</v>
      </c>
      <c r="AX29" s="109">
        <f t="shared" si="11"/>
        <v>1.5</v>
      </c>
      <c r="AY29" s="109">
        <f>IF(C29=0,"",ROUND('[1]Neprofi'!CC31/(C29/1000),2))</f>
        <v>37.43</v>
      </c>
      <c r="AZ29" s="108">
        <f>'[1]Neprofi'!CI31</f>
        <v>2</v>
      </c>
      <c r="BA29" s="108">
        <f>'[1]Neprofi'!CK31</f>
        <v>1</v>
      </c>
      <c r="BB29" s="108">
        <f>'[1]Neprofi'!CM31</f>
        <v>0</v>
      </c>
      <c r="BC29" s="108">
        <f>'[1]Neprofi'!CL31</f>
        <v>1</v>
      </c>
      <c r="BD29" s="108">
        <f>SUM('[1]Neprofi'!CN31+'[1]Neprofi'!CO31)</f>
        <v>0</v>
      </c>
      <c r="BE29" s="133">
        <f>IF(BD29=0,"",ROUND('[1]Neprofi'!CO31/BD29*100,2))</f>
      </c>
      <c r="BF29" s="108">
        <f>SUM('[1]Neprofi'!CP31+'[1]Neprofi'!CQ31)</f>
        <v>0</v>
      </c>
      <c r="BG29" s="108">
        <f>'[1]Neprofi'!CR31</f>
        <v>0</v>
      </c>
      <c r="BH29" s="108">
        <f>'[1]Neprofi'!CS31</f>
        <v>0</v>
      </c>
      <c r="BI29" s="108">
        <f>SUM('[1]Neprofi'!CT31+'[1]Neprofi'!CU31)</f>
        <v>0</v>
      </c>
      <c r="BJ29" s="108">
        <f>'[1]Neprofi'!CW31</f>
        <v>0</v>
      </c>
      <c r="BK29" s="108">
        <f>'[1]Neprofi'!CX31</f>
        <v>0</v>
      </c>
      <c r="BL29" s="135">
        <f>'[1]Neprofi'!CZ31</f>
        <v>0</v>
      </c>
      <c r="BM29" s="136">
        <f t="shared" si="1"/>
        <v>0</v>
      </c>
      <c r="BN29" s="136">
        <f t="shared" si="2"/>
        <v>0</v>
      </c>
      <c r="BO29" s="137">
        <f t="shared" si="3"/>
        <v>0</v>
      </c>
    </row>
    <row r="30" spans="1:67" s="126" customFormat="1" ht="12.75">
      <c r="A30" s="241">
        <f>'[1]Neprofi'!A32</f>
        <v>23</v>
      </c>
      <c r="B30" s="132" t="str">
        <f>IF('[1]Neprofi'!B32="","",CONCATENATE('[1]Neprofi'!B32))</f>
        <v>Malá Štáhle</v>
      </c>
      <c r="C30" s="107">
        <f>'[1]Neprofi'!D32</f>
        <v>122</v>
      </c>
      <c r="D30" s="108">
        <f>'[1]Neprofi'!H32-'[1]Neprofi'!FB32</f>
        <v>788</v>
      </c>
      <c r="E30" s="109">
        <f>IF(D30=0,"",ROUND('[1]Neprofi'!U32/D30*100,2))</f>
        <v>100</v>
      </c>
      <c r="F30" s="109">
        <f>IF(C30=0,"",ROUND('[1]Neprofi'!T32/C30*1000,2))</f>
        <v>8.2</v>
      </c>
      <c r="G30" s="108">
        <f>'[1]Neprofi'!V32-'[1]Neprofi'!FA32</f>
        <v>20</v>
      </c>
      <c r="H30" s="107">
        <f>IF('[1]Neprofi'!U32=0,"",ROUND(G30/'[1]Neprofi'!U32*100,2))</f>
        <v>2.54</v>
      </c>
      <c r="I30" s="110">
        <f t="shared" si="12"/>
        <v>163.93</v>
      </c>
      <c r="J30" s="134">
        <f>IF(C30=0,"",ROUND(('[1]Neprofi'!EK32-'[1]Neprofi'!EZ32)/C30,2))</f>
        <v>11.46</v>
      </c>
      <c r="K30" s="134">
        <f>IF(AB30=0,"",ROUND(('[1]Neprofi'!EK32-'[1]Neprofi'!EZ32)/AB30,2))</f>
        <v>8.08</v>
      </c>
      <c r="L30" s="110">
        <f>IF('[1]Neprofi'!EK32=0,"",ROUND('[1]Neprofi'!EL32/'[1]Neprofi'!EK32*100,2))</f>
        <v>100</v>
      </c>
      <c r="M30" s="110">
        <f>IF('[1]Neprofi'!EK32=0,"",ROUND('[1]Neprofi'!EM32/'[1]Neprofi'!EK32*100,2))</f>
        <v>0</v>
      </c>
      <c r="N30" s="107">
        <f>'[1]Neprofi'!BO32</f>
        <v>140</v>
      </c>
      <c r="O30" s="107">
        <f t="shared" si="13"/>
        <v>928</v>
      </c>
      <c r="P30" s="110">
        <f t="shared" si="14"/>
        <v>7.61</v>
      </c>
      <c r="Q30" s="109">
        <f t="shared" si="0"/>
        <v>0.13</v>
      </c>
      <c r="R30" s="108">
        <f>'[1]Neprofi'!AA32</f>
        <v>3</v>
      </c>
      <c r="S30" s="109">
        <f t="shared" si="4"/>
        <v>2.46</v>
      </c>
      <c r="T30" s="108">
        <f>'[1]Neprofi'!AB32</f>
        <v>0</v>
      </c>
      <c r="U30" s="109">
        <f t="shared" si="5"/>
        <v>0</v>
      </c>
      <c r="V30" s="108">
        <f>'[1]Neprofi'!AC32</f>
        <v>21</v>
      </c>
      <c r="W30" s="109">
        <f>IF(V30=0,"",ROUND('[1]Neprofi'!AD32/V30*100,2))</f>
        <v>100</v>
      </c>
      <c r="X30" s="109">
        <f>IF(V30=0,"",ROUND('[1]Neprofi'!AJ32/V30*100,2))</f>
        <v>0</v>
      </c>
      <c r="Y30" s="109">
        <f>IF('[1]Neprofi'!AD32=0,"",ROUND('[1]Neprofi'!AF32/'[1]Neprofi'!AD32*100,2))</f>
        <v>0</v>
      </c>
      <c r="Z30" s="109">
        <f>IF('[1]Neprofi'!AD32=0,"",ROUND(SUM('[1]Neprofi'!AG32+'[1]Neprofi'!AH32)/'[1]Neprofi'!AD32*100,2))</f>
        <v>0</v>
      </c>
      <c r="AA30" s="109">
        <f t="shared" si="6"/>
        <v>0.17</v>
      </c>
      <c r="AB30" s="108">
        <f>'[1]Neprofi'!AL32</f>
        <v>173</v>
      </c>
      <c r="AC30" s="109">
        <f t="shared" si="7"/>
        <v>1.42</v>
      </c>
      <c r="AD30" s="109">
        <f t="shared" si="8"/>
        <v>57.67</v>
      </c>
      <c r="AE30" s="133">
        <f>IF(AB30=0,"",ROUND('[1]Neprofi'!BA32/AB30*100,2))</f>
        <v>0</v>
      </c>
      <c r="AF30" s="133">
        <f>IF(AB30=0,"",ROUND('[1]Neprofi'!BB32/AB30*100,2))</f>
        <v>0</v>
      </c>
      <c r="AG30" s="108">
        <f>SUM('[1]Neprofi'!AM32+'[1]Neprofi'!AN32)</f>
        <v>112</v>
      </c>
      <c r="AH30" s="109">
        <f>IF(AG30=0,"",ROUND('[1]Neprofi'!AM32/AG30*100,2))</f>
        <v>2.68</v>
      </c>
      <c r="AI30" s="108">
        <f>SUM('[1]Neprofi'!AO32+'[1]Neprofi'!AP32)</f>
        <v>12</v>
      </c>
      <c r="AJ30" s="109">
        <f t="shared" si="9"/>
      </c>
      <c r="AK30" s="109">
        <f>IF(AI30=0,"",ROUND('[1]Neprofi'!AO32/AI30*100,2))</f>
        <v>41.67</v>
      </c>
      <c r="AL30" s="108">
        <f>'[1]Neprofi'!AQ32</f>
        <v>49</v>
      </c>
      <c r="AM30" s="109">
        <f t="shared" si="10"/>
        <v>28.32</v>
      </c>
      <c r="AN30" s="108">
        <f>'[1]Neprofi'!BE32</f>
        <v>0</v>
      </c>
      <c r="AO30" s="108">
        <f>'[1]Neprofi'!BG32</f>
        <v>0</v>
      </c>
      <c r="AP30" s="108">
        <f>'[1]Neprofi'!BM32</f>
        <v>0</v>
      </c>
      <c r="AQ30" s="108">
        <f>'[1]Neprofi'!BP32</f>
        <v>0</v>
      </c>
      <c r="AR30" s="108">
        <f>'[1]Neprofi'!BQ32</f>
        <v>0</v>
      </c>
      <c r="AS30" s="108">
        <f>'[1]Neprofi'!BR32</f>
        <v>0</v>
      </c>
      <c r="AT30" s="108">
        <f>'[1]Neprofi'!BS32</f>
        <v>0</v>
      </c>
      <c r="AU30" s="108">
        <f>SUM('[1]Neprofi'!BV32+'[1]Neprofi'!BX32+'[1]Neprofi'!BZ32)</f>
        <v>0</v>
      </c>
      <c r="AV30" s="109">
        <f>IF(C30=0,"",ROUND('[1]Neprofi'!CD32/(C30/1000),2))</f>
        <v>90.16</v>
      </c>
      <c r="AW30" s="108">
        <f>'[1]Neprofi'!CF32</f>
        <v>1</v>
      </c>
      <c r="AX30" s="109">
        <f t="shared" si="11"/>
        <v>8.2</v>
      </c>
      <c r="AY30" s="109">
        <f>IF(C30=0,"",ROUND('[1]Neprofi'!CC32/(C30/1000),2))</f>
        <v>459.02</v>
      </c>
      <c r="AZ30" s="108">
        <f>'[1]Neprofi'!CI32</f>
        <v>1</v>
      </c>
      <c r="BA30" s="108">
        <f>'[1]Neprofi'!CK32</f>
        <v>0</v>
      </c>
      <c r="BB30" s="108">
        <f>'[1]Neprofi'!CM32</f>
        <v>0</v>
      </c>
      <c r="BC30" s="108">
        <f>'[1]Neprofi'!CL32</f>
        <v>0</v>
      </c>
      <c r="BD30" s="108">
        <f>SUM('[1]Neprofi'!CN32+'[1]Neprofi'!CO32)</f>
        <v>0</v>
      </c>
      <c r="BE30" s="133">
        <f>IF(BD30=0,"",ROUND('[1]Neprofi'!CO32/BD30*100,2))</f>
      </c>
      <c r="BF30" s="108">
        <f>SUM('[1]Neprofi'!CP32+'[1]Neprofi'!CQ32)</f>
        <v>0</v>
      </c>
      <c r="BG30" s="108">
        <f>'[1]Neprofi'!CR32</f>
        <v>0</v>
      </c>
      <c r="BH30" s="108">
        <f>'[1]Neprofi'!CS32</f>
        <v>0</v>
      </c>
      <c r="BI30" s="108">
        <f>SUM('[1]Neprofi'!CT32+'[1]Neprofi'!CU32)</f>
        <v>0</v>
      </c>
      <c r="BJ30" s="108">
        <f>'[1]Neprofi'!CW32</f>
        <v>0</v>
      </c>
      <c r="BK30" s="108">
        <f>'[1]Neprofi'!CX32</f>
        <v>0</v>
      </c>
      <c r="BL30" s="135">
        <f>'[1]Neprofi'!CZ32</f>
        <v>0</v>
      </c>
      <c r="BM30" s="136">
        <f t="shared" si="1"/>
        <v>0</v>
      </c>
      <c r="BN30" s="136">
        <f t="shared" si="2"/>
        <v>0</v>
      </c>
      <c r="BO30" s="137">
        <f t="shared" si="3"/>
        <v>0</v>
      </c>
    </row>
    <row r="31" spans="1:67" s="126" customFormat="1" ht="12.75">
      <c r="A31" s="241">
        <f>'[1]Neprofi'!A33</f>
        <v>24</v>
      </c>
      <c r="B31" s="132" t="str">
        <f>IF('[1]Neprofi'!B33="","",CONCATENATE('[1]Neprofi'!B33))</f>
        <v>Mezina</v>
      </c>
      <c r="C31" s="107">
        <f>'[1]Neprofi'!D33</f>
        <v>417</v>
      </c>
      <c r="D31" s="108">
        <f>'[1]Neprofi'!H33-'[1]Neprofi'!FB33</f>
        <v>1031</v>
      </c>
      <c r="E31" s="109">
        <f>IF(D31=0,"",ROUND('[1]Neprofi'!U33/D31*100,2))</f>
        <v>100</v>
      </c>
      <c r="F31" s="109">
        <f>IF(C31=0,"",ROUND('[1]Neprofi'!T33/C31*1000,2))</f>
        <v>0</v>
      </c>
      <c r="G31" s="108">
        <f>'[1]Neprofi'!V33-'[1]Neprofi'!FA33</f>
        <v>19</v>
      </c>
      <c r="H31" s="107">
        <f>IF('[1]Neprofi'!U33=0,"",ROUND(G31/'[1]Neprofi'!U33*100,2))</f>
        <v>1.84</v>
      </c>
      <c r="I31" s="110">
        <f t="shared" si="12"/>
        <v>45.56</v>
      </c>
      <c r="J31" s="134">
        <f>IF(C31=0,"",ROUND(('[1]Neprofi'!EK33-'[1]Neprofi'!EZ33)/C31,2))</f>
        <v>2.4</v>
      </c>
      <c r="K31" s="134">
        <f>IF(AB31=0,"",ROUND(('[1]Neprofi'!EK33-'[1]Neprofi'!EZ33)/AB31,2))</f>
        <v>16.67</v>
      </c>
      <c r="L31" s="110">
        <f>IF('[1]Neprofi'!EK33=0,"",ROUND('[1]Neprofi'!EL33/'[1]Neprofi'!EK33*100,2))</f>
        <v>0</v>
      </c>
      <c r="M31" s="110">
        <f>IF('[1]Neprofi'!EK33=0,"",ROUND('[1]Neprofi'!EM33/'[1]Neprofi'!EK33*100,2))</f>
        <v>0</v>
      </c>
      <c r="N31" s="107">
        <f>'[1]Neprofi'!BO33</f>
        <v>210</v>
      </c>
      <c r="O31" s="107">
        <f t="shared" si="13"/>
        <v>1241</v>
      </c>
      <c r="P31" s="110">
        <f t="shared" si="14"/>
        <v>2.98</v>
      </c>
      <c r="Q31" s="109">
        <f t="shared" si="0"/>
        <v>0.05</v>
      </c>
      <c r="R31" s="108">
        <f>'[1]Neprofi'!AA33</f>
        <v>5</v>
      </c>
      <c r="S31" s="109">
        <f t="shared" si="4"/>
        <v>1.2</v>
      </c>
      <c r="T31" s="108">
        <f>'[1]Neprofi'!AB33</f>
        <v>0</v>
      </c>
      <c r="U31" s="109">
        <f t="shared" si="5"/>
        <v>0</v>
      </c>
      <c r="V31" s="108">
        <f>'[1]Neprofi'!AC33</f>
        <v>5</v>
      </c>
      <c r="W31" s="109">
        <f>IF(V31=0,"",ROUND('[1]Neprofi'!AD33/V31*100,2))</f>
        <v>100</v>
      </c>
      <c r="X31" s="109">
        <f>IF(V31=0,"",ROUND('[1]Neprofi'!AJ33/V31*100,2))</f>
        <v>0</v>
      </c>
      <c r="Y31" s="109">
        <f>IF('[1]Neprofi'!AD33=0,"",ROUND('[1]Neprofi'!AF33/'[1]Neprofi'!AD33*100,2))</f>
        <v>0</v>
      </c>
      <c r="Z31" s="109">
        <f>IF('[1]Neprofi'!AD33=0,"",ROUND(SUM('[1]Neprofi'!AG33+'[1]Neprofi'!AH33)/'[1]Neprofi'!AD33*100,2))</f>
        <v>0</v>
      </c>
      <c r="AA31" s="109">
        <f t="shared" si="6"/>
        <v>0.01</v>
      </c>
      <c r="AB31" s="108">
        <f>'[1]Neprofi'!AL33</f>
        <v>60</v>
      </c>
      <c r="AC31" s="109">
        <f t="shared" si="7"/>
        <v>0.14</v>
      </c>
      <c r="AD31" s="109">
        <f t="shared" si="8"/>
        <v>12</v>
      </c>
      <c r="AE31" s="133">
        <f>IF(AB31=0,"",ROUND('[1]Neprofi'!BA33/AB31*100,2))</f>
        <v>0</v>
      </c>
      <c r="AF31" s="133">
        <f>IF(AB31=0,"",ROUND('[1]Neprofi'!BB33/AB31*100,2))</f>
        <v>0</v>
      </c>
      <c r="AG31" s="108">
        <f>SUM('[1]Neprofi'!AM33+'[1]Neprofi'!AN33)</f>
        <v>60</v>
      </c>
      <c r="AH31" s="109">
        <f>IF(AG31=0,"",ROUND('[1]Neprofi'!AM33/AG31*100,2))</f>
        <v>16.67</v>
      </c>
      <c r="AI31" s="108">
        <f>SUM('[1]Neprofi'!AO33+'[1]Neprofi'!AP33)</f>
        <v>0</v>
      </c>
      <c r="AJ31" s="109">
        <f t="shared" si="9"/>
      </c>
      <c r="AK31" s="109">
        <f>IF(AI31=0,"",ROUND('[1]Neprofi'!AO33/AI31*100,2))</f>
      </c>
      <c r="AL31" s="108">
        <f>'[1]Neprofi'!AQ33</f>
        <v>0</v>
      </c>
      <c r="AM31" s="109">
        <f t="shared" si="10"/>
        <v>0</v>
      </c>
      <c r="AN31" s="108">
        <f>'[1]Neprofi'!BE33</f>
        <v>0</v>
      </c>
      <c r="AO31" s="108">
        <f>'[1]Neprofi'!BG33</f>
        <v>0</v>
      </c>
      <c r="AP31" s="108">
        <f>'[1]Neprofi'!BM33</f>
        <v>0</v>
      </c>
      <c r="AQ31" s="108">
        <f>'[1]Neprofi'!BP33</f>
        <v>0</v>
      </c>
      <c r="AR31" s="108">
        <f>'[1]Neprofi'!BQ33</f>
        <v>0</v>
      </c>
      <c r="AS31" s="108">
        <f>'[1]Neprofi'!BR33</f>
        <v>0</v>
      </c>
      <c r="AT31" s="108">
        <f>'[1]Neprofi'!BS33</f>
        <v>0</v>
      </c>
      <c r="AU31" s="108">
        <f>SUM('[1]Neprofi'!BV33+'[1]Neprofi'!BX33+'[1]Neprofi'!BZ33)</f>
        <v>0</v>
      </c>
      <c r="AV31" s="109">
        <f>IF(C31=0,"",ROUND('[1]Neprofi'!CD33/(C31/1000),2))</f>
        <v>26.38</v>
      </c>
      <c r="AW31" s="108">
        <f>'[1]Neprofi'!CF33</f>
        <v>1</v>
      </c>
      <c r="AX31" s="109">
        <f t="shared" si="11"/>
        <v>2.4</v>
      </c>
      <c r="AY31" s="109">
        <f>IF(C31=0,"",ROUND('[1]Neprofi'!CC33/(C31/1000),2))</f>
        <v>134.29</v>
      </c>
      <c r="AZ31" s="108">
        <f>'[1]Neprofi'!CI33</f>
        <v>1</v>
      </c>
      <c r="BA31" s="108">
        <f>'[1]Neprofi'!CK33</f>
        <v>0</v>
      </c>
      <c r="BB31" s="108">
        <f>'[1]Neprofi'!CM33</f>
        <v>0</v>
      </c>
      <c r="BC31" s="108">
        <f>'[1]Neprofi'!CL33</f>
        <v>0</v>
      </c>
      <c r="BD31" s="108">
        <f>SUM('[1]Neprofi'!CN33+'[1]Neprofi'!CO33)</f>
        <v>0</v>
      </c>
      <c r="BE31" s="133">
        <f>IF(BD31=0,"",ROUND('[1]Neprofi'!CO33/BD31*100,2))</f>
      </c>
      <c r="BF31" s="108">
        <f>SUM('[1]Neprofi'!CP33+'[1]Neprofi'!CQ33)</f>
        <v>0</v>
      </c>
      <c r="BG31" s="108">
        <f>'[1]Neprofi'!CR33</f>
        <v>0</v>
      </c>
      <c r="BH31" s="108">
        <f>'[1]Neprofi'!CS33</f>
        <v>0</v>
      </c>
      <c r="BI31" s="108">
        <f>SUM('[1]Neprofi'!CT33+'[1]Neprofi'!CU33)</f>
        <v>0</v>
      </c>
      <c r="BJ31" s="108">
        <f>'[1]Neprofi'!CW33</f>
        <v>0</v>
      </c>
      <c r="BK31" s="108">
        <f>'[1]Neprofi'!CX33</f>
        <v>0</v>
      </c>
      <c r="BL31" s="135">
        <f>'[1]Neprofi'!CZ33</f>
        <v>0</v>
      </c>
      <c r="BM31" s="136">
        <f t="shared" si="1"/>
        <v>0</v>
      </c>
      <c r="BN31" s="136">
        <f t="shared" si="2"/>
        <v>0</v>
      </c>
      <c r="BO31" s="137">
        <f t="shared" si="3"/>
        <v>0</v>
      </c>
    </row>
    <row r="32" spans="1:67" s="126" customFormat="1" ht="12.75">
      <c r="A32" s="241">
        <f>'[1]Neprofi'!A34</f>
        <v>25</v>
      </c>
      <c r="B32" s="132" t="str">
        <f>IF('[1]Neprofi'!B34="","",CONCATENATE('[1]Neprofi'!B34))</f>
        <v>Osoblaha</v>
      </c>
      <c r="C32" s="107">
        <f>'[1]Neprofi'!D34</f>
        <v>1090</v>
      </c>
      <c r="D32" s="108">
        <f>'[1]Neprofi'!H34-'[1]Neprofi'!FB34</f>
        <v>6281</v>
      </c>
      <c r="E32" s="109">
        <f>IF(D32=0,"",ROUND('[1]Neprofi'!U34/D32*100,2))</f>
        <v>100</v>
      </c>
      <c r="F32" s="109">
        <f>IF(C32=0,"",ROUND('[1]Neprofi'!T34/C32*1000,2))</f>
        <v>0</v>
      </c>
      <c r="G32" s="108">
        <f>'[1]Neprofi'!V34-'[1]Neprofi'!FA34</f>
        <v>92</v>
      </c>
      <c r="H32" s="107">
        <f>IF('[1]Neprofi'!U34=0,"",ROUND(G32/'[1]Neprofi'!U34*100,2))</f>
        <v>1.46</v>
      </c>
      <c r="I32" s="110">
        <f t="shared" si="12"/>
        <v>84.4</v>
      </c>
      <c r="J32" s="134">
        <f>IF(C32=0,"",ROUND(('[1]Neprofi'!EK34-'[1]Neprofi'!EZ34)/C32,2))</f>
        <v>14.08</v>
      </c>
      <c r="K32" s="134">
        <f>IF(AB32=0,"",ROUND(('[1]Neprofi'!EK34-'[1]Neprofi'!EZ34)/AB32,2))</f>
        <v>35.61</v>
      </c>
      <c r="L32" s="110">
        <f>IF('[1]Neprofi'!EK34=0,"",ROUND('[1]Neprofi'!EL34/'[1]Neprofi'!EK34*100,2))</f>
        <v>0</v>
      </c>
      <c r="M32" s="110">
        <f>IF('[1]Neprofi'!EK34=0,"",ROUND('[1]Neprofi'!EM34/'[1]Neprofi'!EK34*100,2))</f>
        <v>0</v>
      </c>
      <c r="N32" s="107">
        <f>'[1]Neprofi'!BO34</f>
        <v>350</v>
      </c>
      <c r="O32" s="107">
        <f t="shared" si="13"/>
        <v>6631</v>
      </c>
      <c r="P32" s="110">
        <f t="shared" si="14"/>
        <v>6.08</v>
      </c>
      <c r="Q32" s="109">
        <f t="shared" si="0"/>
        <v>0.06</v>
      </c>
      <c r="R32" s="108">
        <f>'[1]Neprofi'!AA34</f>
        <v>28</v>
      </c>
      <c r="S32" s="109">
        <f t="shared" si="4"/>
        <v>2.57</v>
      </c>
      <c r="T32" s="108">
        <f>'[1]Neprofi'!AB34</f>
        <v>8</v>
      </c>
      <c r="U32" s="109">
        <f t="shared" si="5"/>
        <v>28.57</v>
      </c>
      <c r="V32" s="108">
        <f>'[1]Neprofi'!AC34</f>
        <v>93</v>
      </c>
      <c r="W32" s="109">
        <f>IF(V32=0,"",ROUND('[1]Neprofi'!AD34/V32*100,2))</f>
        <v>100</v>
      </c>
      <c r="X32" s="109">
        <f>IF(V32=0,"",ROUND('[1]Neprofi'!AJ34/V32*100,2))</f>
        <v>0</v>
      </c>
      <c r="Y32" s="109">
        <f>IF('[1]Neprofi'!AD34=0,"",ROUND('[1]Neprofi'!AF34/'[1]Neprofi'!AD34*100,2))</f>
        <v>3.23</v>
      </c>
      <c r="Z32" s="109">
        <f>IF('[1]Neprofi'!AD34=0,"",ROUND(SUM('[1]Neprofi'!AG34+'[1]Neprofi'!AH34)/'[1]Neprofi'!AD34*100,2))</f>
        <v>0</v>
      </c>
      <c r="AA32" s="109">
        <f t="shared" si="6"/>
        <v>0.09</v>
      </c>
      <c r="AB32" s="108">
        <f>'[1]Neprofi'!AL34</f>
        <v>431</v>
      </c>
      <c r="AC32" s="109">
        <f t="shared" si="7"/>
        <v>0.4</v>
      </c>
      <c r="AD32" s="109">
        <f t="shared" si="8"/>
        <v>15.39</v>
      </c>
      <c r="AE32" s="133">
        <f>IF(AB32=0,"",ROUND('[1]Neprofi'!BA34/AB32*100,2))</f>
        <v>0</v>
      </c>
      <c r="AF32" s="133">
        <f>IF(AB32=0,"",ROUND('[1]Neprofi'!BB34/AB32*100,2))</f>
        <v>0</v>
      </c>
      <c r="AG32" s="108">
        <f>SUM('[1]Neprofi'!AM34+'[1]Neprofi'!AN34)</f>
        <v>423</v>
      </c>
      <c r="AH32" s="109">
        <f>IF(AG32=0,"",ROUND('[1]Neprofi'!AM34/AG32*100,2))</f>
        <v>7.8</v>
      </c>
      <c r="AI32" s="108">
        <f>SUM('[1]Neprofi'!AO34+'[1]Neprofi'!AP34)</f>
        <v>8</v>
      </c>
      <c r="AJ32" s="109">
        <f t="shared" si="9"/>
        <v>1</v>
      </c>
      <c r="AK32" s="109">
        <f>IF(AI32=0,"",ROUND('[1]Neprofi'!AO34/AI32*100,2))</f>
        <v>62.5</v>
      </c>
      <c r="AL32" s="108">
        <f>'[1]Neprofi'!AQ34</f>
        <v>0</v>
      </c>
      <c r="AM32" s="109">
        <f t="shared" si="10"/>
        <v>0</v>
      </c>
      <c r="AN32" s="108">
        <f>'[1]Neprofi'!BE34</f>
        <v>0</v>
      </c>
      <c r="AO32" s="108">
        <f>'[1]Neprofi'!BG34</f>
        <v>7</v>
      </c>
      <c r="AP32" s="108">
        <f>'[1]Neprofi'!BM34</f>
        <v>0</v>
      </c>
      <c r="AQ32" s="108">
        <f>'[1]Neprofi'!BP34</f>
        <v>0</v>
      </c>
      <c r="AR32" s="108">
        <f>'[1]Neprofi'!BQ34</f>
        <v>0</v>
      </c>
      <c r="AS32" s="108">
        <f>'[1]Neprofi'!BR34</f>
        <v>0</v>
      </c>
      <c r="AT32" s="108">
        <f>'[1]Neprofi'!BS34</f>
        <v>0</v>
      </c>
      <c r="AU32" s="108">
        <f>SUM('[1]Neprofi'!BV34+'[1]Neprofi'!BX34+'[1]Neprofi'!BZ34)</f>
        <v>0</v>
      </c>
      <c r="AV32" s="109">
        <f>IF(C32=0,"",ROUND('[1]Neprofi'!CD34/(C32/1000),2))</f>
        <v>1.83</v>
      </c>
      <c r="AW32" s="108">
        <f>'[1]Neprofi'!CF34</f>
        <v>1</v>
      </c>
      <c r="AX32" s="109">
        <f t="shared" si="11"/>
        <v>0.92</v>
      </c>
      <c r="AY32" s="109">
        <f>IF(C32=0,"",ROUND('[1]Neprofi'!CC34/(C32/1000),2))</f>
        <v>44.95</v>
      </c>
      <c r="AZ32" s="108">
        <f>'[1]Neprofi'!CI34</f>
        <v>3</v>
      </c>
      <c r="BA32" s="108">
        <f>'[1]Neprofi'!CK34</f>
        <v>1</v>
      </c>
      <c r="BB32" s="108">
        <f>'[1]Neprofi'!CM34</f>
        <v>0</v>
      </c>
      <c r="BC32" s="108">
        <f>'[1]Neprofi'!CL34</f>
        <v>0</v>
      </c>
      <c r="BD32" s="108">
        <f>SUM('[1]Neprofi'!CN34+'[1]Neprofi'!CO34)</f>
        <v>0</v>
      </c>
      <c r="BE32" s="133">
        <f>IF(BD32=0,"",ROUND('[1]Neprofi'!CO34/BD32*100,2))</f>
      </c>
      <c r="BF32" s="108">
        <f>SUM('[1]Neprofi'!CP34+'[1]Neprofi'!CQ34)</f>
        <v>0</v>
      </c>
      <c r="BG32" s="108">
        <f>'[1]Neprofi'!CR34</f>
        <v>0</v>
      </c>
      <c r="BH32" s="108">
        <f>'[1]Neprofi'!CS34</f>
        <v>0</v>
      </c>
      <c r="BI32" s="108">
        <f>SUM('[1]Neprofi'!CT34+'[1]Neprofi'!CU34)</f>
        <v>0</v>
      </c>
      <c r="BJ32" s="108">
        <f>'[1]Neprofi'!CW34</f>
        <v>0</v>
      </c>
      <c r="BK32" s="108">
        <f>'[1]Neprofi'!CX34</f>
        <v>0</v>
      </c>
      <c r="BL32" s="135">
        <f>'[1]Neprofi'!CZ34</f>
        <v>0</v>
      </c>
      <c r="BM32" s="136">
        <f t="shared" si="1"/>
        <v>0</v>
      </c>
      <c r="BN32" s="136">
        <f t="shared" si="2"/>
        <v>0</v>
      </c>
      <c r="BO32" s="137">
        <f t="shared" si="3"/>
        <v>0</v>
      </c>
    </row>
    <row r="33" spans="1:67" s="126" customFormat="1" ht="12.75">
      <c r="A33" s="241">
        <f>'[1]Neprofi'!A35</f>
        <v>26</v>
      </c>
      <c r="B33" s="132" t="str">
        <f>IF('[1]Neprofi'!B35="","",CONCATENATE('[1]Neprofi'!B35))</f>
        <v>Roudno</v>
      </c>
      <c r="C33" s="107">
        <f>'[1]Neprofi'!D35</f>
        <v>212</v>
      </c>
      <c r="D33" s="108">
        <f>'[1]Neprofi'!H35-'[1]Neprofi'!FB35</f>
        <v>1114</v>
      </c>
      <c r="E33" s="109">
        <f>IF(D33=0,"",ROUND('[1]Neprofi'!U35/D33*100,2))</f>
        <v>100</v>
      </c>
      <c r="F33" s="109">
        <f>IF(C33=0,"",ROUND('[1]Neprofi'!T35/C33*1000,2))</f>
        <v>0</v>
      </c>
      <c r="G33" s="108">
        <f>'[1]Neprofi'!V35-'[1]Neprofi'!FA35</f>
        <v>9</v>
      </c>
      <c r="H33" s="107">
        <f>IF('[1]Neprofi'!U35=0,"",ROUND(G33/'[1]Neprofi'!U35*100,2))</f>
        <v>0.81</v>
      </c>
      <c r="I33" s="110">
        <f t="shared" si="12"/>
        <v>42.45</v>
      </c>
      <c r="J33" s="134">
        <f>IF(C33=0,"",ROUND(('[1]Neprofi'!EK35-'[1]Neprofi'!EZ35)/C33,2))</f>
        <v>9.43</v>
      </c>
      <c r="K33" s="134">
        <f>IF(AB33=0,"",ROUND(('[1]Neprofi'!EK35-'[1]Neprofi'!EZ35)/AB33,2))</f>
        <v>41.67</v>
      </c>
      <c r="L33" s="110">
        <f>IF('[1]Neprofi'!EK35=0,"",ROUND('[1]Neprofi'!EL35/'[1]Neprofi'!EK35*100,2))</f>
        <v>0</v>
      </c>
      <c r="M33" s="110">
        <f>IF('[1]Neprofi'!EK35=0,"",ROUND('[1]Neprofi'!EM35/'[1]Neprofi'!EK35*100,2))</f>
        <v>0</v>
      </c>
      <c r="N33" s="107">
        <f>'[1]Neprofi'!BO35</f>
        <v>70</v>
      </c>
      <c r="O33" s="107">
        <f t="shared" si="13"/>
        <v>1184</v>
      </c>
      <c r="P33" s="110">
        <f t="shared" si="14"/>
        <v>5.58</v>
      </c>
      <c r="Q33" s="109">
        <f t="shared" si="0"/>
        <v>0.04</v>
      </c>
      <c r="R33" s="108">
        <f>'[1]Neprofi'!AA35</f>
        <v>7</v>
      </c>
      <c r="S33" s="109">
        <f t="shared" si="4"/>
        <v>3.3</v>
      </c>
      <c r="T33" s="108">
        <f>'[1]Neprofi'!AB35</f>
        <v>0</v>
      </c>
      <c r="U33" s="109">
        <f t="shared" si="5"/>
        <v>0</v>
      </c>
      <c r="V33" s="108">
        <f>'[1]Neprofi'!AC35</f>
        <v>10</v>
      </c>
      <c r="W33" s="109">
        <f>IF(V33=0,"",ROUND('[1]Neprofi'!AD35/V33*100,2))</f>
        <v>100</v>
      </c>
      <c r="X33" s="109">
        <f>IF(V33=0,"",ROUND('[1]Neprofi'!AJ35/V33*100,2))</f>
        <v>0</v>
      </c>
      <c r="Y33" s="109">
        <f>IF('[1]Neprofi'!AD35=0,"",ROUND('[1]Neprofi'!AF35/'[1]Neprofi'!AD35*100,2))</f>
        <v>0</v>
      </c>
      <c r="Z33" s="109">
        <f>IF('[1]Neprofi'!AD35=0,"",ROUND(SUM('[1]Neprofi'!AG35+'[1]Neprofi'!AH35)/'[1]Neprofi'!AD35*100,2))</f>
        <v>0</v>
      </c>
      <c r="AA33" s="109">
        <f t="shared" si="6"/>
        <v>0.05</v>
      </c>
      <c r="AB33" s="108">
        <f>'[1]Neprofi'!AL35</f>
        <v>48</v>
      </c>
      <c r="AC33" s="109">
        <f t="shared" si="7"/>
        <v>0.23</v>
      </c>
      <c r="AD33" s="109">
        <f t="shared" si="8"/>
        <v>6.86</v>
      </c>
      <c r="AE33" s="133">
        <f>IF(AB33=0,"",ROUND('[1]Neprofi'!BA35/AB33*100,2))</f>
        <v>0</v>
      </c>
      <c r="AF33" s="133">
        <f>IF(AB33=0,"",ROUND('[1]Neprofi'!BB35/AB33*100,2))</f>
        <v>0</v>
      </c>
      <c r="AG33" s="108">
        <f>SUM('[1]Neprofi'!AM35+'[1]Neprofi'!AN35)</f>
        <v>48</v>
      </c>
      <c r="AH33" s="109">
        <f>IF(AG33=0,"",ROUND('[1]Neprofi'!AM35/AG33*100,2))</f>
        <v>27.08</v>
      </c>
      <c r="AI33" s="108">
        <f>SUM('[1]Neprofi'!AO35+'[1]Neprofi'!AP35)</f>
        <v>0</v>
      </c>
      <c r="AJ33" s="109">
        <f t="shared" si="9"/>
      </c>
      <c r="AK33" s="109">
        <f>IF(AI33=0,"",ROUND('[1]Neprofi'!AO35/AI33*100,2))</f>
      </c>
      <c r="AL33" s="108">
        <f>'[1]Neprofi'!AQ35</f>
        <v>0</v>
      </c>
      <c r="AM33" s="109">
        <f t="shared" si="10"/>
        <v>0</v>
      </c>
      <c r="AN33" s="108">
        <f>'[1]Neprofi'!BE35</f>
        <v>0</v>
      </c>
      <c r="AO33" s="108">
        <f>'[1]Neprofi'!BG35</f>
        <v>0</v>
      </c>
      <c r="AP33" s="108">
        <f>'[1]Neprofi'!BM35</f>
        <v>0</v>
      </c>
      <c r="AQ33" s="108">
        <f>'[1]Neprofi'!BP35</f>
        <v>0</v>
      </c>
      <c r="AR33" s="108">
        <f>'[1]Neprofi'!BQ35</f>
        <v>0</v>
      </c>
      <c r="AS33" s="108">
        <f>'[1]Neprofi'!BR35</f>
        <v>0</v>
      </c>
      <c r="AT33" s="108">
        <f>'[1]Neprofi'!BS35</f>
        <v>0</v>
      </c>
      <c r="AU33" s="108">
        <f>SUM('[1]Neprofi'!BV35+'[1]Neprofi'!BX35+'[1]Neprofi'!BZ35)</f>
        <v>0</v>
      </c>
      <c r="AV33" s="109">
        <f>IF(C33=0,"",ROUND('[1]Neprofi'!CD35/(C33/1000),2))</f>
        <v>9.43</v>
      </c>
      <c r="AW33" s="108">
        <f>'[1]Neprofi'!CF35</f>
        <v>0</v>
      </c>
      <c r="AX33" s="109">
        <f t="shared" si="11"/>
        <v>0</v>
      </c>
      <c r="AY33" s="109">
        <f>IF(C33=0,"",ROUND('[1]Neprofi'!CC35/(C33/1000),2))</f>
        <v>231.13</v>
      </c>
      <c r="AZ33" s="108">
        <f>'[1]Neprofi'!CI35</f>
        <v>0</v>
      </c>
      <c r="BA33" s="108">
        <f>'[1]Neprofi'!CK35</f>
        <v>1</v>
      </c>
      <c r="BB33" s="108">
        <f>'[1]Neprofi'!CM35</f>
        <v>0</v>
      </c>
      <c r="BC33" s="108">
        <f>'[1]Neprofi'!CL35</f>
        <v>1</v>
      </c>
      <c r="BD33" s="108">
        <f>SUM('[1]Neprofi'!CN35+'[1]Neprofi'!CO35)</f>
        <v>0</v>
      </c>
      <c r="BE33" s="133">
        <f>IF(BD33=0,"",ROUND('[1]Neprofi'!CO35/BD33*100,2))</f>
      </c>
      <c r="BF33" s="108">
        <f>SUM('[1]Neprofi'!CP35+'[1]Neprofi'!CQ35)</f>
        <v>0</v>
      </c>
      <c r="BG33" s="108">
        <f>'[1]Neprofi'!CR35</f>
        <v>0</v>
      </c>
      <c r="BH33" s="108">
        <f>'[1]Neprofi'!CS35</f>
        <v>0</v>
      </c>
      <c r="BI33" s="108">
        <f>SUM('[1]Neprofi'!CT35+'[1]Neprofi'!CU35)</f>
        <v>0</v>
      </c>
      <c r="BJ33" s="108">
        <f>'[1]Neprofi'!CW35</f>
        <v>0</v>
      </c>
      <c r="BK33" s="108">
        <f>'[1]Neprofi'!CX35</f>
        <v>0</v>
      </c>
      <c r="BL33" s="135">
        <f>'[1]Neprofi'!CZ35</f>
        <v>0</v>
      </c>
      <c r="BM33" s="136">
        <f t="shared" si="1"/>
        <v>0</v>
      </c>
      <c r="BN33" s="136">
        <f t="shared" si="2"/>
        <v>0</v>
      </c>
      <c r="BO33" s="137">
        <f t="shared" si="3"/>
        <v>0</v>
      </c>
    </row>
    <row r="34" spans="1:67" s="126" customFormat="1" ht="12.75">
      <c r="A34" s="241">
        <f>'[1]Neprofi'!A36</f>
        <v>27</v>
      </c>
      <c r="B34" s="132" t="str">
        <f>IF('[1]Neprofi'!B36="","",CONCATENATE('[1]Neprofi'!B36))</f>
        <v>Rudná pod Pradědem</v>
      </c>
      <c r="C34" s="107">
        <f>'[1]Neprofi'!D36</f>
        <v>370</v>
      </c>
      <c r="D34" s="108">
        <f>'[1]Neprofi'!H36-'[1]Neprofi'!FB36</f>
        <v>1051</v>
      </c>
      <c r="E34" s="109">
        <f>IF(D34=0,"",ROUND('[1]Neprofi'!U36/D34*100,2))</f>
        <v>100</v>
      </c>
      <c r="F34" s="109">
        <f>IF(C34=0,"",ROUND('[1]Neprofi'!T36/C34*1000,2))</f>
        <v>0</v>
      </c>
      <c r="G34" s="108">
        <f>'[1]Neprofi'!V36-'[1]Neprofi'!FA36</f>
        <v>19</v>
      </c>
      <c r="H34" s="107">
        <f>IF('[1]Neprofi'!U36=0,"",ROUND(G34/'[1]Neprofi'!U36*100,2))</f>
        <v>1.81</v>
      </c>
      <c r="I34" s="110">
        <f t="shared" si="12"/>
        <v>51.35</v>
      </c>
      <c r="J34" s="134">
        <f>IF(C34=0,"",ROUND(('[1]Neprofi'!EK36-'[1]Neprofi'!EZ36)/C34,2))</f>
        <v>1.35</v>
      </c>
      <c r="K34" s="134">
        <f>IF(AB34=0,"",ROUND(('[1]Neprofi'!EK36-'[1]Neprofi'!EZ36)/AB34,2))</f>
        <v>6.1</v>
      </c>
      <c r="L34" s="110">
        <f>IF('[1]Neprofi'!EK36=0,"",ROUND('[1]Neprofi'!EL36/'[1]Neprofi'!EK36*100,2))</f>
        <v>0</v>
      </c>
      <c r="M34" s="110">
        <f>IF('[1]Neprofi'!EK36=0,"",ROUND('[1]Neprofi'!EM36/'[1]Neprofi'!EK36*100,2))</f>
        <v>0</v>
      </c>
      <c r="N34" s="107">
        <f>'[1]Neprofi'!BO36</f>
        <v>280</v>
      </c>
      <c r="O34" s="107">
        <f t="shared" si="13"/>
        <v>1331</v>
      </c>
      <c r="P34" s="110">
        <f t="shared" si="14"/>
        <v>3.6</v>
      </c>
      <c r="Q34" s="109">
        <f t="shared" si="0"/>
        <v>0.06</v>
      </c>
      <c r="R34" s="108">
        <f>'[1]Neprofi'!AA36</f>
        <v>7</v>
      </c>
      <c r="S34" s="109">
        <f t="shared" si="4"/>
        <v>1.89</v>
      </c>
      <c r="T34" s="108">
        <f>'[1]Neprofi'!AB36</f>
        <v>4</v>
      </c>
      <c r="U34" s="109">
        <f t="shared" si="5"/>
        <v>57.14</v>
      </c>
      <c r="V34" s="108">
        <f>'[1]Neprofi'!AC36</f>
        <v>51</v>
      </c>
      <c r="W34" s="109">
        <f>IF(V34=0,"",ROUND('[1]Neprofi'!AD36/V34*100,2))</f>
        <v>100</v>
      </c>
      <c r="X34" s="109">
        <f>IF(V34=0,"",ROUND('[1]Neprofi'!AJ36/V34*100,2))</f>
        <v>0</v>
      </c>
      <c r="Y34" s="109">
        <f>IF('[1]Neprofi'!AD36=0,"",ROUND('[1]Neprofi'!AF36/'[1]Neprofi'!AD36*100,2))</f>
        <v>62.75</v>
      </c>
      <c r="Z34" s="109">
        <f>IF('[1]Neprofi'!AD36=0,"",ROUND(SUM('[1]Neprofi'!AG36+'[1]Neprofi'!AH36)/'[1]Neprofi'!AD36*100,2))</f>
        <v>0</v>
      </c>
      <c r="AA34" s="109">
        <f t="shared" si="6"/>
        <v>0.14</v>
      </c>
      <c r="AB34" s="108">
        <f>'[1]Neprofi'!AL36</f>
        <v>82</v>
      </c>
      <c r="AC34" s="109">
        <f t="shared" si="7"/>
        <v>0.22</v>
      </c>
      <c r="AD34" s="109">
        <f t="shared" si="8"/>
        <v>11.71</v>
      </c>
      <c r="AE34" s="133">
        <f>IF(AB34=0,"",ROUND('[1]Neprofi'!BA36/AB34*100,2))</f>
        <v>0</v>
      </c>
      <c r="AF34" s="133">
        <f>IF(AB34=0,"",ROUND('[1]Neprofi'!BB36/AB34*100,2))</f>
        <v>0</v>
      </c>
      <c r="AG34" s="108">
        <f>SUM('[1]Neprofi'!AM36+'[1]Neprofi'!AN36)</f>
        <v>70</v>
      </c>
      <c r="AH34" s="109">
        <f>IF(AG34=0,"",ROUND('[1]Neprofi'!AM36/AG34*100,2))</f>
        <v>35.71</v>
      </c>
      <c r="AI34" s="108">
        <f>SUM('[1]Neprofi'!AO36+'[1]Neprofi'!AP36)</f>
        <v>12</v>
      </c>
      <c r="AJ34" s="109">
        <f t="shared" si="9"/>
        <v>3</v>
      </c>
      <c r="AK34" s="109">
        <f>IF(AI34=0,"",ROUND('[1]Neprofi'!AO36/AI34*100,2))</f>
        <v>25</v>
      </c>
      <c r="AL34" s="108">
        <f>'[1]Neprofi'!AQ36</f>
        <v>0</v>
      </c>
      <c r="AM34" s="109">
        <f t="shared" si="10"/>
        <v>0</v>
      </c>
      <c r="AN34" s="108">
        <f>'[1]Neprofi'!BE36</f>
        <v>0</v>
      </c>
      <c r="AO34" s="108">
        <f>'[1]Neprofi'!BG36</f>
        <v>0</v>
      </c>
      <c r="AP34" s="108">
        <f>'[1]Neprofi'!BM36</f>
        <v>0</v>
      </c>
      <c r="AQ34" s="108">
        <f>'[1]Neprofi'!BP36</f>
        <v>0</v>
      </c>
      <c r="AR34" s="108">
        <f>'[1]Neprofi'!BQ36</f>
        <v>0</v>
      </c>
      <c r="AS34" s="108">
        <f>'[1]Neprofi'!BR36</f>
        <v>0</v>
      </c>
      <c r="AT34" s="108">
        <f>'[1]Neprofi'!BS36</f>
        <v>0</v>
      </c>
      <c r="AU34" s="108">
        <f>SUM('[1]Neprofi'!BV36+'[1]Neprofi'!BX36+'[1]Neprofi'!BZ36)</f>
        <v>0</v>
      </c>
      <c r="AV34" s="109">
        <f>IF(C34=0,"",ROUND('[1]Neprofi'!CD36/(C34/1000),2))</f>
        <v>8.11</v>
      </c>
      <c r="AW34" s="108">
        <f>'[1]Neprofi'!CF36</f>
        <v>3</v>
      </c>
      <c r="AX34" s="109">
        <f t="shared" si="11"/>
        <v>8.11</v>
      </c>
      <c r="AY34" s="109">
        <f>IF(C34=0,"",ROUND('[1]Neprofi'!CC36/(C34/1000),2))</f>
        <v>81.08</v>
      </c>
      <c r="AZ34" s="108">
        <f>'[1]Neprofi'!CI36</f>
        <v>4</v>
      </c>
      <c r="BA34" s="108">
        <f>'[1]Neprofi'!CK36</f>
        <v>1</v>
      </c>
      <c r="BB34" s="108">
        <f>'[1]Neprofi'!CM36</f>
        <v>0</v>
      </c>
      <c r="BC34" s="108">
        <f>'[1]Neprofi'!CL36</f>
        <v>1</v>
      </c>
      <c r="BD34" s="108">
        <f>SUM('[1]Neprofi'!CN36+'[1]Neprofi'!CO36)</f>
        <v>0</v>
      </c>
      <c r="BE34" s="133">
        <f>IF(BD34=0,"",ROUND('[1]Neprofi'!CO36/BD34*100,2))</f>
      </c>
      <c r="BF34" s="108">
        <f>SUM('[1]Neprofi'!CP36+'[1]Neprofi'!CQ36)</f>
        <v>0</v>
      </c>
      <c r="BG34" s="108">
        <f>'[1]Neprofi'!CR36</f>
        <v>0</v>
      </c>
      <c r="BH34" s="108">
        <f>'[1]Neprofi'!CS36</f>
        <v>0</v>
      </c>
      <c r="BI34" s="108">
        <f>SUM('[1]Neprofi'!CT36+'[1]Neprofi'!CU36)</f>
        <v>0</v>
      </c>
      <c r="BJ34" s="108">
        <f>'[1]Neprofi'!CW36</f>
        <v>0</v>
      </c>
      <c r="BK34" s="108">
        <f>'[1]Neprofi'!CX36</f>
        <v>0</v>
      </c>
      <c r="BL34" s="135">
        <f>'[1]Neprofi'!CZ36</f>
        <v>0</v>
      </c>
      <c r="BM34" s="136">
        <f t="shared" si="1"/>
        <v>0</v>
      </c>
      <c r="BN34" s="136">
        <f t="shared" si="2"/>
        <v>0</v>
      </c>
      <c r="BO34" s="137">
        <f t="shared" si="3"/>
        <v>0</v>
      </c>
    </row>
    <row r="35" spans="1:67" s="126" customFormat="1" ht="12.75">
      <c r="A35" s="241">
        <f>'[1]Neprofi'!A37</f>
        <v>28</v>
      </c>
      <c r="B35" s="132" t="str">
        <f>IF('[1]Neprofi'!B37="","",CONCATENATE('[1]Neprofi'!B37))</f>
        <v>Slezské Pavlovice</v>
      </c>
      <c r="C35" s="107">
        <f>'[1]Neprofi'!D37</f>
        <v>199</v>
      </c>
      <c r="D35" s="108">
        <f>'[1]Neprofi'!H37-'[1]Neprofi'!FB37</f>
        <v>1176</v>
      </c>
      <c r="E35" s="109">
        <f>IF(D35=0,"",ROUND('[1]Neprofi'!U37/D35*100,2))</f>
        <v>100</v>
      </c>
      <c r="F35" s="109">
        <f>IF(C35=0,"",ROUND('[1]Neprofi'!T37/C35*1000,2))</f>
        <v>0</v>
      </c>
      <c r="G35" s="108">
        <f>'[1]Neprofi'!V37-'[1]Neprofi'!FA37</f>
        <v>27</v>
      </c>
      <c r="H35" s="107">
        <f>IF('[1]Neprofi'!U37=0,"",ROUND(G35/'[1]Neprofi'!U37*100,2))</f>
        <v>2.3</v>
      </c>
      <c r="I35" s="110">
        <f t="shared" si="12"/>
        <v>135.68</v>
      </c>
      <c r="J35" s="134">
        <f>IF(C35=0,"",ROUND(('[1]Neprofi'!EK37-'[1]Neprofi'!EZ37)/C35,2))</f>
        <v>7.54</v>
      </c>
      <c r="K35" s="134">
        <f>IF(AB35=0,"",ROUND(('[1]Neprofi'!EK37-'[1]Neprofi'!EZ37)/AB35,2))</f>
        <v>71.43</v>
      </c>
      <c r="L35" s="110">
        <f>IF('[1]Neprofi'!EK37=0,"",ROUND('[1]Neprofi'!EL37/'[1]Neprofi'!EK37*100,2))</f>
        <v>0</v>
      </c>
      <c r="M35" s="110">
        <f>IF('[1]Neprofi'!EK37=0,"",ROUND('[1]Neprofi'!EM37/'[1]Neprofi'!EK37*100,2))</f>
        <v>0</v>
      </c>
      <c r="N35" s="107">
        <f>'[1]Neprofi'!BO37</f>
        <v>70</v>
      </c>
      <c r="O35" s="107">
        <f t="shared" si="13"/>
        <v>1246</v>
      </c>
      <c r="P35" s="110">
        <f t="shared" si="14"/>
        <v>6.26</v>
      </c>
      <c r="Q35" s="109">
        <f t="shared" si="0"/>
        <v>0.02</v>
      </c>
      <c r="R35" s="108">
        <f>'[1]Neprofi'!AA37</f>
        <v>41</v>
      </c>
      <c r="S35" s="109">
        <f t="shared" si="4"/>
        <v>20.6</v>
      </c>
      <c r="T35" s="108">
        <f>'[1]Neprofi'!AB37</f>
        <v>19</v>
      </c>
      <c r="U35" s="109">
        <f t="shared" si="5"/>
        <v>46.34</v>
      </c>
      <c r="V35" s="108">
        <f>'[1]Neprofi'!AC37</f>
        <v>24</v>
      </c>
      <c r="W35" s="109">
        <f>IF(V35=0,"",ROUND('[1]Neprofi'!AD37/V35*100,2))</f>
        <v>100</v>
      </c>
      <c r="X35" s="109">
        <f>IF(V35=0,"",ROUND('[1]Neprofi'!AJ37/V35*100,2))</f>
        <v>0</v>
      </c>
      <c r="Y35" s="109">
        <f>IF('[1]Neprofi'!AD37=0,"",ROUND('[1]Neprofi'!AF37/'[1]Neprofi'!AD37*100,2))</f>
        <v>4.17</v>
      </c>
      <c r="Z35" s="109">
        <f>IF('[1]Neprofi'!AD37=0,"",ROUND(SUM('[1]Neprofi'!AG37+'[1]Neprofi'!AH37)/'[1]Neprofi'!AD37*100,2))</f>
        <v>0</v>
      </c>
      <c r="AA35" s="109">
        <f t="shared" si="6"/>
        <v>0.12</v>
      </c>
      <c r="AB35" s="108">
        <f>'[1]Neprofi'!AL37</f>
        <v>21</v>
      </c>
      <c r="AC35" s="109">
        <f t="shared" si="7"/>
        <v>0.11</v>
      </c>
      <c r="AD35" s="109">
        <f t="shared" si="8"/>
        <v>0.51</v>
      </c>
      <c r="AE35" s="133">
        <f>IF(AB35=0,"",ROUND('[1]Neprofi'!BA37/AB35*100,2))</f>
        <v>0</v>
      </c>
      <c r="AF35" s="133">
        <f>IF(AB35=0,"",ROUND('[1]Neprofi'!BB37/AB35*100,2))</f>
        <v>0</v>
      </c>
      <c r="AG35" s="108">
        <f>SUM('[1]Neprofi'!AM37+'[1]Neprofi'!AN37)</f>
        <v>8</v>
      </c>
      <c r="AH35" s="109">
        <f>IF(AG35=0,"",ROUND('[1]Neprofi'!AM37/AG35*100,2))</f>
        <v>0</v>
      </c>
      <c r="AI35" s="108">
        <f>SUM('[1]Neprofi'!AO37+'[1]Neprofi'!AP37)</f>
        <v>13</v>
      </c>
      <c r="AJ35" s="109">
        <f t="shared" si="9"/>
        <v>0.68</v>
      </c>
      <c r="AK35" s="109">
        <f>IF(AI35=0,"",ROUND('[1]Neprofi'!AO37/AI35*100,2))</f>
        <v>61.54</v>
      </c>
      <c r="AL35" s="108">
        <f>'[1]Neprofi'!AQ37</f>
        <v>0</v>
      </c>
      <c r="AM35" s="109">
        <f t="shared" si="10"/>
        <v>0</v>
      </c>
      <c r="AN35" s="108">
        <f>'[1]Neprofi'!BE37</f>
        <v>0</v>
      </c>
      <c r="AO35" s="108">
        <f>'[1]Neprofi'!BG37</f>
        <v>0</v>
      </c>
      <c r="AP35" s="108">
        <f>'[1]Neprofi'!BM37</f>
        <v>0</v>
      </c>
      <c r="AQ35" s="108">
        <f>'[1]Neprofi'!BP37</f>
        <v>0</v>
      </c>
      <c r="AR35" s="108">
        <f>'[1]Neprofi'!BQ37</f>
        <v>0</v>
      </c>
      <c r="AS35" s="108">
        <f>'[1]Neprofi'!BR37</f>
        <v>0</v>
      </c>
      <c r="AT35" s="108">
        <f>'[1]Neprofi'!BS37</f>
        <v>0</v>
      </c>
      <c r="AU35" s="108">
        <f>SUM('[1]Neprofi'!BV37+'[1]Neprofi'!BX37+'[1]Neprofi'!BZ37)</f>
        <v>0</v>
      </c>
      <c r="AV35" s="109">
        <f>IF(C35=0,"",ROUND('[1]Neprofi'!CD37/(C35/1000),2))</f>
        <v>75.38</v>
      </c>
      <c r="AW35" s="108">
        <f>'[1]Neprofi'!CF37</f>
        <v>1</v>
      </c>
      <c r="AX35" s="109">
        <f t="shared" si="11"/>
        <v>5.03</v>
      </c>
      <c r="AY35" s="109">
        <f>IF(C35=0,"",ROUND('[1]Neprofi'!CC37/(C35/1000),2))</f>
        <v>251.26</v>
      </c>
      <c r="AZ35" s="108">
        <f>'[1]Neprofi'!CI37</f>
        <v>6</v>
      </c>
      <c r="BA35" s="108">
        <f>'[1]Neprofi'!CK37</f>
        <v>1</v>
      </c>
      <c r="BB35" s="108">
        <f>'[1]Neprofi'!CM37</f>
        <v>0</v>
      </c>
      <c r="BC35" s="108">
        <f>'[1]Neprofi'!CL37</f>
        <v>1</v>
      </c>
      <c r="BD35" s="108">
        <f>SUM('[1]Neprofi'!CN37+'[1]Neprofi'!CO37)</f>
        <v>0</v>
      </c>
      <c r="BE35" s="133">
        <f>IF(BD35=0,"",ROUND('[1]Neprofi'!CO37/BD35*100,2))</f>
      </c>
      <c r="BF35" s="108">
        <f>SUM('[1]Neprofi'!CP37+'[1]Neprofi'!CQ37)</f>
        <v>0</v>
      </c>
      <c r="BG35" s="108">
        <f>'[1]Neprofi'!CR37</f>
        <v>0</v>
      </c>
      <c r="BH35" s="108">
        <f>'[1]Neprofi'!CS37</f>
        <v>0</v>
      </c>
      <c r="BI35" s="108">
        <f>SUM('[1]Neprofi'!CT37+'[1]Neprofi'!CU37)</f>
        <v>0</v>
      </c>
      <c r="BJ35" s="108">
        <f>'[1]Neprofi'!CW37</f>
        <v>0</v>
      </c>
      <c r="BK35" s="108">
        <f>'[1]Neprofi'!CX37</f>
        <v>0</v>
      </c>
      <c r="BL35" s="135">
        <f>'[1]Neprofi'!CZ37</f>
        <v>0</v>
      </c>
      <c r="BM35" s="136">
        <f t="shared" si="1"/>
        <v>0</v>
      </c>
      <c r="BN35" s="136">
        <f t="shared" si="2"/>
        <v>0</v>
      </c>
      <c r="BO35" s="137">
        <f t="shared" si="3"/>
        <v>0</v>
      </c>
    </row>
    <row r="36" spans="1:67" s="126" customFormat="1" ht="12.75">
      <c r="A36" s="241">
        <f>'[1]Neprofi'!A38</f>
        <v>29</v>
      </c>
      <c r="B36" s="132" t="str">
        <f>IF('[1]Neprofi'!B38="","",CONCATENATE('[1]Neprofi'!B38))</f>
        <v>Slezské Rudoltice</v>
      </c>
      <c r="C36" s="107">
        <f>'[1]Neprofi'!D38</f>
        <v>517</v>
      </c>
      <c r="D36" s="108">
        <f>'[1]Neprofi'!H38-'[1]Neprofi'!FB38</f>
        <v>2843</v>
      </c>
      <c r="E36" s="109">
        <f>IF(D36=0,"",ROUND('[1]Neprofi'!U38/D36*100,2))</f>
        <v>100</v>
      </c>
      <c r="F36" s="109">
        <f>IF(C36=0,"",ROUND('[1]Neprofi'!T38/C36*1000,2))</f>
        <v>0</v>
      </c>
      <c r="G36" s="108">
        <f>'[1]Neprofi'!V38-'[1]Neprofi'!FA38</f>
        <v>61</v>
      </c>
      <c r="H36" s="107">
        <f>IF('[1]Neprofi'!U38=0,"",ROUND(G36/'[1]Neprofi'!U38*100,2))</f>
        <v>2.15</v>
      </c>
      <c r="I36" s="110">
        <f t="shared" si="12"/>
        <v>117.99</v>
      </c>
      <c r="J36" s="134">
        <f>IF(C36=0,"",ROUND(('[1]Neprofi'!EK38-'[1]Neprofi'!EZ38)/C36,2))</f>
        <v>17.41</v>
      </c>
      <c r="K36" s="134">
        <f>IF(AB36=0,"",ROUND(('[1]Neprofi'!EK38-'[1]Neprofi'!EZ38)/AB36,2))</f>
        <v>38.3</v>
      </c>
      <c r="L36" s="110">
        <f>IF('[1]Neprofi'!EK38=0,"",ROUND('[1]Neprofi'!EL38/'[1]Neprofi'!EK38*100,2))</f>
        <v>0</v>
      </c>
      <c r="M36" s="110">
        <f>IF('[1]Neprofi'!EK38=0,"",ROUND('[1]Neprofi'!EM38/'[1]Neprofi'!EK38*100,2))</f>
        <v>0</v>
      </c>
      <c r="N36" s="107">
        <f>'[1]Neprofi'!BO38</f>
        <v>210</v>
      </c>
      <c r="O36" s="107">
        <f t="shared" si="13"/>
        <v>3053</v>
      </c>
      <c r="P36" s="110">
        <f t="shared" si="14"/>
        <v>5.91</v>
      </c>
      <c r="Q36" s="109">
        <f t="shared" si="0"/>
        <v>0.08</v>
      </c>
      <c r="R36" s="108">
        <f>'[1]Neprofi'!AA38</f>
        <v>47</v>
      </c>
      <c r="S36" s="109">
        <f t="shared" si="4"/>
        <v>9.09</v>
      </c>
      <c r="T36" s="108">
        <f>'[1]Neprofi'!AB38</f>
        <v>19</v>
      </c>
      <c r="U36" s="109">
        <f t="shared" si="5"/>
        <v>40.43</v>
      </c>
      <c r="V36" s="108">
        <f>'[1]Neprofi'!AC38</f>
        <v>553</v>
      </c>
      <c r="W36" s="109">
        <f>IF(V36=0,"",ROUND('[1]Neprofi'!AD38/V36*100,2))</f>
        <v>13.02</v>
      </c>
      <c r="X36" s="109">
        <f>IF(V36=0,"",ROUND('[1]Neprofi'!AJ38/V36*100,2))</f>
        <v>86.98</v>
      </c>
      <c r="Y36" s="109">
        <f>IF('[1]Neprofi'!AD38=0,"",ROUND('[1]Neprofi'!AF38/'[1]Neprofi'!AD38*100,2))</f>
        <v>0</v>
      </c>
      <c r="Z36" s="109">
        <f>IF('[1]Neprofi'!AD38=0,"",ROUND(SUM('[1]Neprofi'!AG38+'[1]Neprofi'!AH38)/'[1]Neprofi'!AD38*100,2))</f>
        <v>0</v>
      </c>
      <c r="AA36" s="109">
        <f t="shared" si="6"/>
        <v>1.07</v>
      </c>
      <c r="AB36" s="108">
        <f>'[1]Neprofi'!AL38</f>
        <v>235</v>
      </c>
      <c r="AC36" s="109">
        <f t="shared" si="7"/>
        <v>0.45</v>
      </c>
      <c r="AD36" s="109">
        <f t="shared" si="8"/>
        <v>5</v>
      </c>
      <c r="AE36" s="133">
        <f>IF(AB36=0,"",ROUND('[1]Neprofi'!BA38/AB36*100,2))</f>
        <v>0</v>
      </c>
      <c r="AF36" s="133">
        <f>IF(AB36=0,"",ROUND('[1]Neprofi'!BB38/AB36*100,2))</f>
        <v>0</v>
      </c>
      <c r="AG36" s="108">
        <f>SUM('[1]Neprofi'!AM38+'[1]Neprofi'!AN38)</f>
        <v>224</v>
      </c>
      <c r="AH36" s="109">
        <f>IF(AG36=0,"",ROUND('[1]Neprofi'!AM38/AG36*100,2))</f>
        <v>9.38</v>
      </c>
      <c r="AI36" s="108">
        <f>SUM('[1]Neprofi'!AO38+'[1]Neprofi'!AP38)</f>
        <v>11</v>
      </c>
      <c r="AJ36" s="109">
        <f t="shared" si="9"/>
        <v>0.58</v>
      </c>
      <c r="AK36" s="109">
        <f>IF(AI36=0,"",ROUND('[1]Neprofi'!AO38/AI36*100,2))</f>
        <v>9.09</v>
      </c>
      <c r="AL36" s="108">
        <f>'[1]Neprofi'!AQ38</f>
        <v>0</v>
      </c>
      <c r="AM36" s="109">
        <f t="shared" si="10"/>
        <v>0</v>
      </c>
      <c r="AN36" s="108">
        <f>'[1]Neprofi'!BE38</f>
        <v>0</v>
      </c>
      <c r="AO36" s="108">
        <f>'[1]Neprofi'!BG38</f>
        <v>3</v>
      </c>
      <c r="AP36" s="108">
        <f>'[1]Neprofi'!BM38</f>
        <v>0</v>
      </c>
      <c r="AQ36" s="108">
        <f>'[1]Neprofi'!BP38</f>
        <v>0</v>
      </c>
      <c r="AR36" s="108">
        <f>'[1]Neprofi'!BQ38</f>
        <v>0</v>
      </c>
      <c r="AS36" s="108">
        <f>'[1]Neprofi'!BR38</f>
        <v>0</v>
      </c>
      <c r="AT36" s="108">
        <f>'[1]Neprofi'!BS38</f>
        <v>0</v>
      </c>
      <c r="AU36" s="108">
        <f>SUM('[1]Neprofi'!BV38+'[1]Neprofi'!BX38+'[1]Neprofi'!BZ38)</f>
        <v>0</v>
      </c>
      <c r="AV36" s="109">
        <f>IF(C36=0,"",ROUND('[1]Neprofi'!CD38/(C36/1000),2))</f>
        <v>13.54</v>
      </c>
      <c r="AW36" s="108">
        <f>'[1]Neprofi'!CF38</f>
        <v>3</v>
      </c>
      <c r="AX36" s="109">
        <f t="shared" si="11"/>
        <v>5.8</v>
      </c>
      <c r="AY36" s="109">
        <f>IF(C36=0,"",ROUND('[1]Neprofi'!CC38/(C36/1000),2))</f>
        <v>116.05</v>
      </c>
      <c r="AZ36" s="108">
        <f>'[1]Neprofi'!CI38</f>
        <v>4</v>
      </c>
      <c r="BA36" s="108">
        <f>'[1]Neprofi'!CK38</f>
        <v>1</v>
      </c>
      <c r="BB36" s="108">
        <f>'[1]Neprofi'!CM38</f>
        <v>2196</v>
      </c>
      <c r="BC36" s="108">
        <f>'[1]Neprofi'!CL38</f>
        <v>1</v>
      </c>
      <c r="BD36" s="108">
        <f>SUM('[1]Neprofi'!CN38+'[1]Neprofi'!CO38)</f>
        <v>216</v>
      </c>
      <c r="BE36" s="133">
        <f>IF(BD36=0,"",ROUND('[1]Neprofi'!CO38/BD36*100,2))</f>
        <v>100</v>
      </c>
      <c r="BF36" s="108">
        <f>SUM('[1]Neprofi'!CP38+'[1]Neprofi'!CQ38)</f>
        <v>265</v>
      </c>
      <c r="BG36" s="108">
        <f>'[1]Neprofi'!CR38</f>
        <v>0</v>
      </c>
      <c r="BH36" s="108">
        <f>'[1]Neprofi'!CS38</f>
        <v>0</v>
      </c>
      <c r="BI36" s="108">
        <f>SUM('[1]Neprofi'!CT38+'[1]Neprofi'!CU38)</f>
        <v>0</v>
      </c>
      <c r="BJ36" s="108">
        <f>'[1]Neprofi'!CW38</f>
        <v>0</v>
      </c>
      <c r="BK36" s="108">
        <f>'[1]Neprofi'!CX38</f>
        <v>0</v>
      </c>
      <c r="BL36" s="135">
        <f>'[1]Neprofi'!CZ38</f>
        <v>0</v>
      </c>
      <c r="BM36" s="136">
        <f t="shared" si="1"/>
        <v>0</v>
      </c>
      <c r="BN36" s="136">
        <f t="shared" si="2"/>
        <v>0</v>
      </c>
      <c r="BO36" s="137">
        <f t="shared" si="3"/>
        <v>0</v>
      </c>
    </row>
    <row r="37" spans="1:67" s="126" customFormat="1" ht="12.75">
      <c r="A37" s="241">
        <f>'[1]Neprofi'!A39</f>
        <v>30</v>
      </c>
      <c r="B37" s="132" t="str">
        <f>IF('[1]Neprofi'!B39="","",CONCATENATE('[1]Neprofi'!B39))</f>
        <v>Sosnová</v>
      </c>
      <c r="C37" s="107">
        <f>'[1]Neprofi'!D39</f>
        <v>405</v>
      </c>
      <c r="D37" s="108">
        <f>'[1]Neprofi'!H39-'[1]Neprofi'!FB39</f>
        <v>3433</v>
      </c>
      <c r="E37" s="109">
        <f>IF(D37=0,"",ROUND('[1]Neprofi'!U39/D37*100,2))</f>
        <v>100</v>
      </c>
      <c r="F37" s="109">
        <f>IF(C37=0,"",ROUND('[1]Neprofi'!T39/C37*1000,2))</f>
        <v>0</v>
      </c>
      <c r="G37" s="108">
        <f>'[1]Neprofi'!V39-'[1]Neprofi'!FA39</f>
        <v>30</v>
      </c>
      <c r="H37" s="107">
        <f>IF('[1]Neprofi'!U39=0,"",ROUND(G37/'[1]Neprofi'!U39*100,2))</f>
        <v>0.87</v>
      </c>
      <c r="I37" s="110">
        <f t="shared" si="12"/>
        <v>74.07</v>
      </c>
      <c r="J37" s="134">
        <f>IF(C37=0,"",ROUND(('[1]Neprofi'!EK39-'[1]Neprofi'!EZ39)/C37,2))</f>
        <v>14.81</v>
      </c>
      <c r="K37" s="134">
        <f>IF(AB37=0,"",ROUND(('[1]Neprofi'!EK39-'[1]Neprofi'!EZ39)/AB37,2))</f>
        <v>11.9</v>
      </c>
      <c r="L37" s="110">
        <f>IF('[1]Neprofi'!EK39=0,"",ROUND('[1]Neprofi'!EL39/'[1]Neprofi'!EK39*100,2))</f>
        <v>0</v>
      </c>
      <c r="M37" s="110">
        <f>IF('[1]Neprofi'!EK39=0,"",ROUND('[1]Neprofi'!EM39/'[1]Neprofi'!EK39*100,2))</f>
        <v>0</v>
      </c>
      <c r="N37" s="107">
        <f>'[1]Neprofi'!BO39</f>
        <v>210</v>
      </c>
      <c r="O37" s="107">
        <f t="shared" si="13"/>
        <v>3643</v>
      </c>
      <c r="P37" s="110">
        <f t="shared" si="14"/>
        <v>9</v>
      </c>
      <c r="Q37" s="109">
        <f t="shared" si="0"/>
        <v>0.14</v>
      </c>
      <c r="R37" s="108">
        <f>'[1]Neprofi'!AA39</f>
        <v>10</v>
      </c>
      <c r="S37" s="109">
        <f t="shared" si="4"/>
        <v>2.47</v>
      </c>
      <c r="T37" s="108">
        <f>'[1]Neprofi'!AB39</f>
        <v>0</v>
      </c>
      <c r="U37" s="109">
        <f t="shared" si="5"/>
        <v>0</v>
      </c>
      <c r="V37" s="108">
        <f>'[1]Neprofi'!AC39</f>
        <v>54</v>
      </c>
      <c r="W37" s="109">
        <f>IF(V37=0,"",ROUND('[1]Neprofi'!AD39/V37*100,2))</f>
        <v>100</v>
      </c>
      <c r="X37" s="109">
        <f>IF(V37=0,"",ROUND('[1]Neprofi'!AJ39/V37*100,2))</f>
        <v>0</v>
      </c>
      <c r="Y37" s="109">
        <f>IF('[1]Neprofi'!AD39=0,"",ROUND('[1]Neprofi'!AF39/'[1]Neprofi'!AD39*100,2))</f>
        <v>0</v>
      </c>
      <c r="Z37" s="109">
        <f>IF('[1]Neprofi'!AD39=0,"",ROUND(SUM('[1]Neprofi'!AG39+'[1]Neprofi'!AH39)/'[1]Neprofi'!AD39*100,2))</f>
        <v>0</v>
      </c>
      <c r="AA37" s="109">
        <f t="shared" si="6"/>
        <v>0.13</v>
      </c>
      <c r="AB37" s="108">
        <f>'[1]Neprofi'!AL39</f>
        <v>504</v>
      </c>
      <c r="AC37" s="109">
        <f t="shared" si="7"/>
        <v>1.24</v>
      </c>
      <c r="AD37" s="109">
        <f t="shared" si="8"/>
        <v>50.4</v>
      </c>
      <c r="AE37" s="133">
        <f>IF(AB37=0,"",ROUND('[1]Neprofi'!BA39/AB37*100,2))</f>
        <v>0</v>
      </c>
      <c r="AF37" s="133">
        <f>IF(AB37=0,"",ROUND('[1]Neprofi'!BB39/AB37*100,2))</f>
        <v>0</v>
      </c>
      <c r="AG37" s="108">
        <f>SUM('[1]Neprofi'!AM39+'[1]Neprofi'!AN39)</f>
        <v>504</v>
      </c>
      <c r="AH37" s="109">
        <f>IF(AG37=0,"",ROUND('[1]Neprofi'!AM39/AG37*100,2))</f>
        <v>0</v>
      </c>
      <c r="AI37" s="108">
        <f>SUM('[1]Neprofi'!AO39+'[1]Neprofi'!AP39)</f>
        <v>0</v>
      </c>
      <c r="AJ37" s="109">
        <f t="shared" si="9"/>
      </c>
      <c r="AK37" s="109">
        <f>IF(AI37=0,"",ROUND('[1]Neprofi'!AO39/AI37*100,2))</f>
      </c>
      <c r="AL37" s="108">
        <f>'[1]Neprofi'!AQ39</f>
        <v>0</v>
      </c>
      <c r="AM37" s="109">
        <f t="shared" si="10"/>
        <v>0</v>
      </c>
      <c r="AN37" s="108">
        <f>'[1]Neprofi'!BE39</f>
        <v>0</v>
      </c>
      <c r="AO37" s="108">
        <f>'[1]Neprofi'!BG39</f>
        <v>0</v>
      </c>
      <c r="AP37" s="108">
        <f>'[1]Neprofi'!BM39</f>
        <v>0</v>
      </c>
      <c r="AQ37" s="108">
        <f>'[1]Neprofi'!BP39</f>
        <v>0</v>
      </c>
      <c r="AR37" s="108">
        <f>'[1]Neprofi'!BQ39</f>
        <v>0</v>
      </c>
      <c r="AS37" s="108">
        <f>'[1]Neprofi'!BR39</f>
        <v>0</v>
      </c>
      <c r="AT37" s="108">
        <f>'[1]Neprofi'!BS39</f>
        <v>0</v>
      </c>
      <c r="AU37" s="108">
        <f>SUM('[1]Neprofi'!BV39+'[1]Neprofi'!BX39+'[1]Neprofi'!BZ39)</f>
        <v>0</v>
      </c>
      <c r="AV37" s="109">
        <f>IF(C37=0,"",ROUND('[1]Neprofi'!CD39/(C37/1000),2))</f>
        <v>9.88</v>
      </c>
      <c r="AW37" s="108">
        <f>'[1]Neprofi'!CF39</f>
        <v>1</v>
      </c>
      <c r="AX37" s="109">
        <f t="shared" si="11"/>
        <v>2.47</v>
      </c>
      <c r="AY37" s="109">
        <f>IF(C37=0,"",ROUND('[1]Neprofi'!CC39/(C37/1000),2))</f>
        <v>118.52</v>
      </c>
      <c r="AZ37" s="108">
        <f>'[1]Neprofi'!CI39</f>
        <v>1</v>
      </c>
      <c r="BA37" s="108">
        <f>'[1]Neprofi'!CK39</f>
        <v>1</v>
      </c>
      <c r="BB37" s="108">
        <f>'[1]Neprofi'!CM39</f>
        <v>0</v>
      </c>
      <c r="BC37" s="108">
        <f>'[1]Neprofi'!CL39</f>
        <v>0</v>
      </c>
      <c r="BD37" s="108">
        <f>SUM('[1]Neprofi'!CN39+'[1]Neprofi'!CO39)</f>
        <v>0</v>
      </c>
      <c r="BE37" s="133">
        <f>IF(BD37=0,"",ROUND('[1]Neprofi'!CO39/BD37*100,2))</f>
      </c>
      <c r="BF37" s="108">
        <f>SUM('[1]Neprofi'!CP39+'[1]Neprofi'!CQ39)</f>
        <v>0</v>
      </c>
      <c r="BG37" s="108">
        <f>'[1]Neprofi'!CR39</f>
        <v>0</v>
      </c>
      <c r="BH37" s="108">
        <f>'[1]Neprofi'!CS39</f>
        <v>0</v>
      </c>
      <c r="BI37" s="108">
        <f>SUM('[1]Neprofi'!CT39+'[1]Neprofi'!CU39)</f>
        <v>0</v>
      </c>
      <c r="BJ37" s="108">
        <f>'[1]Neprofi'!CW39</f>
        <v>0</v>
      </c>
      <c r="BK37" s="108">
        <f>'[1]Neprofi'!CX39</f>
        <v>0</v>
      </c>
      <c r="BL37" s="135">
        <f>'[1]Neprofi'!CZ39</f>
        <v>0</v>
      </c>
      <c r="BM37" s="136">
        <f t="shared" si="1"/>
        <v>0</v>
      </c>
      <c r="BN37" s="136">
        <f t="shared" si="2"/>
        <v>0</v>
      </c>
      <c r="BO37" s="137">
        <f t="shared" si="3"/>
        <v>0</v>
      </c>
    </row>
    <row r="38" spans="1:67" s="126" customFormat="1" ht="12.75">
      <c r="A38" s="241">
        <f>'[1]Neprofi'!A40</f>
        <v>31</v>
      </c>
      <c r="B38" s="132" t="str">
        <f>IF('[1]Neprofi'!B40="","",CONCATENATE('[1]Neprofi'!B40))</f>
        <v>Stará Ves</v>
      </c>
      <c r="C38" s="107">
        <f>'[1]Neprofi'!D40</f>
        <v>499</v>
      </c>
      <c r="D38" s="108">
        <f>'[1]Neprofi'!H40-'[1]Neprofi'!FB40</f>
        <v>2478</v>
      </c>
      <c r="E38" s="109">
        <f>IF(D38=0,"",ROUND('[1]Neprofi'!U40/D38*100,2))</f>
        <v>100</v>
      </c>
      <c r="F38" s="109">
        <f>IF(C38=0,"",ROUND('[1]Neprofi'!T40/C38*1000,2))</f>
        <v>8.02</v>
      </c>
      <c r="G38" s="108">
        <f>'[1]Neprofi'!V40-'[1]Neprofi'!FA40</f>
        <v>20</v>
      </c>
      <c r="H38" s="107">
        <f>IF('[1]Neprofi'!U40=0,"",ROUND(G38/'[1]Neprofi'!U40*100,2))</f>
        <v>0.81</v>
      </c>
      <c r="I38" s="110">
        <f t="shared" si="12"/>
        <v>40.08</v>
      </c>
      <c r="J38" s="134">
        <f>IF(C38=0,"",ROUND(('[1]Neprofi'!EK40-'[1]Neprofi'!EZ40)/C38,2))</f>
        <v>5.01</v>
      </c>
      <c r="K38" s="134">
        <f>IF(AB38=0,"",ROUND(('[1]Neprofi'!EK40-'[1]Neprofi'!EZ40)/AB38,2))</f>
        <v>7.41</v>
      </c>
      <c r="L38" s="110">
        <f>IF('[1]Neprofi'!EK40=0,"",ROUND('[1]Neprofi'!EL40/'[1]Neprofi'!EK40*100,2))</f>
        <v>59.97</v>
      </c>
      <c r="M38" s="110">
        <f>IF('[1]Neprofi'!EK40=0,"",ROUND('[1]Neprofi'!EM40/'[1]Neprofi'!EK40*100,2))</f>
        <v>0</v>
      </c>
      <c r="N38" s="107">
        <f>'[1]Neprofi'!BO40</f>
        <v>482</v>
      </c>
      <c r="O38" s="107">
        <f t="shared" si="13"/>
        <v>2960</v>
      </c>
      <c r="P38" s="110">
        <f t="shared" si="14"/>
        <v>5.93</v>
      </c>
      <c r="Q38" s="109">
        <f t="shared" si="0"/>
        <v>0.1</v>
      </c>
      <c r="R38" s="108">
        <f>'[1]Neprofi'!AA40</f>
        <v>18</v>
      </c>
      <c r="S38" s="109">
        <f t="shared" si="4"/>
        <v>3.61</v>
      </c>
      <c r="T38" s="108">
        <f>'[1]Neprofi'!AB40</f>
        <v>2</v>
      </c>
      <c r="U38" s="109">
        <f t="shared" si="5"/>
        <v>11.11</v>
      </c>
      <c r="V38" s="108">
        <f>'[1]Neprofi'!AC40</f>
        <v>75</v>
      </c>
      <c r="W38" s="109">
        <f>IF(V38=0,"",ROUND('[1]Neprofi'!AD40/V38*100,2))</f>
        <v>100</v>
      </c>
      <c r="X38" s="109">
        <f>IF(V38=0,"",ROUND('[1]Neprofi'!AJ40/V38*100,2))</f>
        <v>0</v>
      </c>
      <c r="Y38" s="109">
        <f>IF('[1]Neprofi'!AD40=0,"",ROUND('[1]Neprofi'!AF40/'[1]Neprofi'!AD40*100,2))</f>
        <v>0</v>
      </c>
      <c r="Z38" s="109">
        <f>IF('[1]Neprofi'!AD40=0,"",ROUND(SUM('[1]Neprofi'!AG40+'[1]Neprofi'!AH40)/'[1]Neprofi'!AD40*100,2))</f>
        <v>0</v>
      </c>
      <c r="AA38" s="109">
        <f t="shared" si="6"/>
        <v>0.15</v>
      </c>
      <c r="AB38" s="108">
        <f>'[1]Neprofi'!AL40</f>
        <v>337</v>
      </c>
      <c r="AC38" s="109">
        <f t="shared" si="7"/>
        <v>0.68</v>
      </c>
      <c r="AD38" s="109">
        <f t="shared" si="8"/>
        <v>18.72</v>
      </c>
      <c r="AE38" s="133">
        <f>IF(AB38=0,"",ROUND('[1]Neprofi'!BA40/AB38*100,2))</f>
        <v>0</v>
      </c>
      <c r="AF38" s="133">
        <f>IF(AB38=0,"",ROUND('[1]Neprofi'!BB40/AB38*100,2))</f>
        <v>0</v>
      </c>
      <c r="AG38" s="108">
        <f>SUM('[1]Neprofi'!AM40+'[1]Neprofi'!AN40)</f>
        <v>270</v>
      </c>
      <c r="AH38" s="109">
        <f>IF(AG38=0,"",ROUND('[1]Neprofi'!AM40/AG38*100,2))</f>
        <v>1.85</v>
      </c>
      <c r="AI38" s="108">
        <f>SUM('[1]Neprofi'!AO40+'[1]Neprofi'!AP40)</f>
        <v>22</v>
      </c>
      <c r="AJ38" s="109">
        <f t="shared" si="9"/>
        <v>11</v>
      </c>
      <c r="AK38" s="109">
        <f>IF(AI38=0,"",ROUND('[1]Neprofi'!AO40/AI38*100,2))</f>
        <v>31.82</v>
      </c>
      <c r="AL38" s="108">
        <f>'[1]Neprofi'!AQ40</f>
        <v>45</v>
      </c>
      <c r="AM38" s="109">
        <f t="shared" si="10"/>
        <v>13.35</v>
      </c>
      <c r="AN38" s="108">
        <f>'[1]Neprofi'!BE40</f>
        <v>0</v>
      </c>
      <c r="AO38" s="108">
        <f>'[1]Neprofi'!BG40</f>
        <v>0</v>
      </c>
      <c r="AP38" s="108">
        <f>'[1]Neprofi'!BM40</f>
        <v>0</v>
      </c>
      <c r="AQ38" s="108">
        <f>'[1]Neprofi'!BP40</f>
        <v>0</v>
      </c>
      <c r="AR38" s="108">
        <f>'[1]Neprofi'!BQ40</f>
        <v>0</v>
      </c>
      <c r="AS38" s="108">
        <f>'[1]Neprofi'!BR40</f>
        <v>0</v>
      </c>
      <c r="AT38" s="108">
        <f>'[1]Neprofi'!BS40</f>
        <v>0</v>
      </c>
      <c r="AU38" s="108">
        <f>SUM('[1]Neprofi'!BV40+'[1]Neprofi'!BX40+'[1]Neprofi'!BZ40)</f>
        <v>0</v>
      </c>
      <c r="AV38" s="109">
        <f>IF(C38=0,"",ROUND('[1]Neprofi'!CD40/(C38/1000),2))</f>
        <v>8.02</v>
      </c>
      <c r="AW38" s="108">
        <f>'[1]Neprofi'!CF40</f>
        <v>0</v>
      </c>
      <c r="AX38" s="109">
        <f t="shared" si="11"/>
        <v>0</v>
      </c>
      <c r="AY38" s="109">
        <f>IF(C38=0,"",ROUND('[1]Neprofi'!CC40/(C38/1000),2))</f>
        <v>32.06</v>
      </c>
      <c r="AZ38" s="108">
        <f>'[1]Neprofi'!CI40</f>
        <v>3</v>
      </c>
      <c r="BA38" s="108">
        <f>'[1]Neprofi'!CK40</f>
        <v>1</v>
      </c>
      <c r="BB38" s="108">
        <f>'[1]Neprofi'!CM40</f>
        <v>0</v>
      </c>
      <c r="BC38" s="108">
        <f>'[1]Neprofi'!CL40</f>
        <v>1</v>
      </c>
      <c r="BD38" s="108">
        <f>SUM('[1]Neprofi'!CN40+'[1]Neprofi'!CO40)</f>
        <v>0</v>
      </c>
      <c r="BE38" s="133">
        <f>IF(BD38=0,"",ROUND('[1]Neprofi'!CO40/BD38*100,2))</f>
      </c>
      <c r="BF38" s="108">
        <f>SUM('[1]Neprofi'!CP40+'[1]Neprofi'!CQ40)</f>
        <v>0</v>
      </c>
      <c r="BG38" s="108">
        <f>'[1]Neprofi'!CR40</f>
        <v>0</v>
      </c>
      <c r="BH38" s="108">
        <f>'[1]Neprofi'!CS40</f>
        <v>0</v>
      </c>
      <c r="BI38" s="108">
        <f>SUM('[1]Neprofi'!CT40+'[1]Neprofi'!CU40)</f>
        <v>0</v>
      </c>
      <c r="BJ38" s="108">
        <f>'[1]Neprofi'!CW40</f>
        <v>0</v>
      </c>
      <c r="BK38" s="108">
        <f>'[1]Neprofi'!CX40</f>
        <v>0</v>
      </c>
      <c r="BL38" s="135">
        <f>'[1]Neprofi'!CZ40</f>
        <v>0</v>
      </c>
      <c r="BM38" s="136">
        <f t="shared" si="1"/>
        <v>0</v>
      </c>
      <c r="BN38" s="136">
        <f t="shared" si="2"/>
        <v>0</v>
      </c>
      <c r="BO38" s="137">
        <f t="shared" si="3"/>
        <v>0</v>
      </c>
    </row>
    <row r="39" spans="1:67" s="126" customFormat="1" ht="12.75">
      <c r="A39" s="241">
        <f>'[1]Neprofi'!A41</f>
        <v>32</v>
      </c>
      <c r="B39" s="132" t="str">
        <f>IF('[1]Neprofi'!B41="","",CONCATENATE('[1]Neprofi'!B41))</f>
        <v>Staré Heřminovy</v>
      </c>
      <c r="C39" s="107">
        <f>'[1]Neprofi'!D41</f>
        <v>195</v>
      </c>
      <c r="D39" s="108">
        <f>'[1]Neprofi'!H41-'[1]Neprofi'!FB41</f>
        <v>2524</v>
      </c>
      <c r="E39" s="109">
        <f>IF(D39=0,"",ROUND('[1]Neprofi'!U41/D39*100,2))</f>
        <v>100</v>
      </c>
      <c r="F39" s="109">
        <f>IF(C39=0,"",ROUND('[1]Neprofi'!T41/C39*1000,2))</f>
        <v>0</v>
      </c>
      <c r="G39" s="108">
        <f>'[1]Neprofi'!V41-'[1]Neprofi'!FA41</f>
        <v>90</v>
      </c>
      <c r="H39" s="107">
        <f>IF('[1]Neprofi'!U41=0,"",ROUND(G39/'[1]Neprofi'!U41*100,2))</f>
        <v>3.57</v>
      </c>
      <c r="I39" s="110">
        <f t="shared" si="12"/>
        <v>461.54</v>
      </c>
      <c r="J39" s="134">
        <f>IF(C39=0,"",ROUND(('[1]Neprofi'!EK41-'[1]Neprofi'!EZ41)/C39,2))</f>
        <v>15.38</v>
      </c>
      <c r="K39" s="134">
        <f>IF(AB39=0,"",ROUND(('[1]Neprofi'!EK41-'[1]Neprofi'!EZ41)/AB39,2))</f>
        <v>6.24</v>
      </c>
      <c r="L39" s="110">
        <f>IF('[1]Neprofi'!EK41=0,"",ROUND('[1]Neprofi'!EL41/'[1]Neprofi'!EK41*100,2))</f>
        <v>0</v>
      </c>
      <c r="M39" s="110">
        <f>IF('[1]Neprofi'!EK41=0,"",ROUND('[1]Neprofi'!EM41/'[1]Neprofi'!EK41*100,2))</f>
        <v>0</v>
      </c>
      <c r="N39" s="107">
        <f>'[1]Neprofi'!BO41</f>
        <v>205</v>
      </c>
      <c r="O39" s="107">
        <f t="shared" si="13"/>
        <v>2729</v>
      </c>
      <c r="P39" s="110">
        <f t="shared" si="14"/>
        <v>13.99</v>
      </c>
      <c r="Q39" s="109">
        <f aca="true" t="shared" si="15" ref="Q39:Q67">IF(O39=0,"",ROUND((AB39-AL39)/O39,2))</f>
        <v>0.18</v>
      </c>
      <c r="R39" s="108">
        <f>'[1]Neprofi'!AA41</f>
        <v>20</v>
      </c>
      <c r="S39" s="109">
        <f t="shared" si="4"/>
        <v>10.26</v>
      </c>
      <c r="T39" s="108">
        <f>'[1]Neprofi'!AB41</f>
        <v>5</v>
      </c>
      <c r="U39" s="109">
        <f t="shared" si="5"/>
        <v>25</v>
      </c>
      <c r="V39" s="108">
        <f>'[1]Neprofi'!AC41</f>
        <v>434</v>
      </c>
      <c r="W39" s="109">
        <f>IF(V39=0,"",ROUND('[1]Neprofi'!AD41/V39*100,2))</f>
        <v>41.94</v>
      </c>
      <c r="X39" s="109">
        <f>IF(V39=0,"",ROUND('[1]Neprofi'!AJ41/V39*100,2))</f>
        <v>58.06</v>
      </c>
      <c r="Y39" s="109">
        <f>IF('[1]Neprofi'!AD41=0,"",ROUND('[1]Neprofi'!AF41/'[1]Neprofi'!AD41*100,2))</f>
        <v>0</v>
      </c>
      <c r="Z39" s="109">
        <f>IF('[1]Neprofi'!AD41=0,"",ROUND(SUM('[1]Neprofi'!AG41+'[1]Neprofi'!AH41)/'[1]Neprofi'!AD41*100,2))</f>
        <v>5.49</v>
      </c>
      <c r="AA39" s="109">
        <f t="shared" si="6"/>
        <v>2.23</v>
      </c>
      <c r="AB39" s="108">
        <f>'[1]Neprofi'!AL41</f>
        <v>481</v>
      </c>
      <c r="AC39" s="109">
        <f t="shared" si="7"/>
        <v>2.47</v>
      </c>
      <c r="AD39" s="109">
        <f t="shared" si="8"/>
        <v>24.05</v>
      </c>
      <c r="AE39" s="133">
        <f>IF(AB39=0,"",ROUND('[1]Neprofi'!BA41/AB39*100,2))</f>
        <v>0.21</v>
      </c>
      <c r="AF39" s="133">
        <f>IF(AB39=0,"",ROUND('[1]Neprofi'!BB41/AB39*100,2))</f>
        <v>46.36</v>
      </c>
      <c r="AG39" s="108">
        <f>SUM('[1]Neprofi'!AM41+'[1]Neprofi'!AN41)</f>
        <v>424</v>
      </c>
      <c r="AH39" s="109">
        <f>IF(AG39=0,"",ROUND('[1]Neprofi'!AM41/AG39*100,2))</f>
        <v>16.04</v>
      </c>
      <c r="AI39" s="108">
        <f>SUM('[1]Neprofi'!AO41+'[1]Neprofi'!AP41)</f>
        <v>57</v>
      </c>
      <c r="AJ39" s="109">
        <f t="shared" si="9"/>
        <v>11.4</v>
      </c>
      <c r="AK39" s="109">
        <f>IF(AI39=0,"",ROUND('[1]Neprofi'!AO41/AI39*100,2))</f>
        <v>1.75</v>
      </c>
      <c r="AL39" s="108">
        <f>'[1]Neprofi'!AQ41</f>
        <v>0</v>
      </c>
      <c r="AM39" s="109">
        <f t="shared" si="10"/>
        <v>0</v>
      </c>
      <c r="AN39" s="108">
        <f>'[1]Neprofi'!BE41</f>
        <v>0</v>
      </c>
      <c r="AO39" s="108">
        <f>'[1]Neprofi'!BG41</f>
        <v>5</v>
      </c>
      <c r="AP39" s="108">
        <f>'[1]Neprofi'!BM41</f>
        <v>0</v>
      </c>
      <c r="AQ39" s="108">
        <f>'[1]Neprofi'!BP41</f>
        <v>0</v>
      </c>
      <c r="AR39" s="108">
        <f>'[1]Neprofi'!BQ41</f>
        <v>0</v>
      </c>
      <c r="AS39" s="108">
        <f>'[1]Neprofi'!BR41</f>
        <v>0</v>
      </c>
      <c r="AT39" s="108">
        <f>'[1]Neprofi'!BS41</f>
        <v>0</v>
      </c>
      <c r="AU39" s="108">
        <f>SUM('[1]Neprofi'!BV41+'[1]Neprofi'!BX41+'[1]Neprofi'!BZ41)</f>
        <v>0</v>
      </c>
      <c r="AV39" s="109">
        <f>IF(C39=0,"",ROUND('[1]Neprofi'!CD41/(C39/1000),2))</f>
        <v>82.05</v>
      </c>
      <c r="AW39" s="108">
        <f>'[1]Neprofi'!CF41</f>
        <v>1</v>
      </c>
      <c r="AX39" s="109">
        <f t="shared" si="11"/>
        <v>5.13</v>
      </c>
      <c r="AY39" s="109">
        <f>IF(C39=0,"",ROUND('[1]Neprofi'!CC41/(C39/1000),2))</f>
        <v>369.23</v>
      </c>
      <c r="AZ39" s="108">
        <f>'[1]Neprofi'!CI41</f>
        <v>2</v>
      </c>
      <c r="BA39" s="108">
        <f>'[1]Neprofi'!CK41</f>
        <v>1</v>
      </c>
      <c r="BB39" s="108">
        <f>'[1]Neprofi'!CM41</f>
        <v>2664</v>
      </c>
      <c r="BC39" s="108">
        <f>'[1]Neprofi'!CL41</f>
        <v>1</v>
      </c>
      <c r="BD39" s="108">
        <f>SUM('[1]Neprofi'!CN41+'[1]Neprofi'!CO41)</f>
        <v>188</v>
      </c>
      <c r="BE39" s="133">
        <f>IF(BD39=0,"",ROUND('[1]Neprofi'!CO41/BD39*100,2))</f>
        <v>100</v>
      </c>
      <c r="BF39" s="108">
        <f>SUM('[1]Neprofi'!CP41+'[1]Neprofi'!CQ41)</f>
        <v>64</v>
      </c>
      <c r="BG39" s="108">
        <f>'[1]Neprofi'!CR41</f>
        <v>0</v>
      </c>
      <c r="BH39" s="108">
        <f>'[1]Neprofi'!CS41</f>
        <v>0</v>
      </c>
      <c r="BI39" s="108">
        <f>SUM('[1]Neprofi'!CT41+'[1]Neprofi'!CU41)</f>
        <v>0</v>
      </c>
      <c r="BJ39" s="108">
        <f>'[1]Neprofi'!CW41</f>
        <v>0</v>
      </c>
      <c r="BK39" s="108">
        <f>'[1]Neprofi'!CX41</f>
        <v>0</v>
      </c>
      <c r="BL39" s="135">
        <f>'[1]Neprofi'!CZ41</f>
        <v>0</v>
      </c>
      <c r="BM39" s="136">
        <f t="shared" si="1"/>
        <v>0</v>
      </c>
      <c r="BN39" s="136">
        <f t="shared" si="2"/>
        <v>0</v>
      </c>
      <c r="BO39" s="137">
        <f t="shared" si="3"/>
        <v>0</v>
      </c>
    </row>
    <row r="40" spans="1:67" s="126" customFormat="1" ht="12.75">
      <c r="A40" s="241">
        <f>'[1]Neprofi'!A42</f>
        <v>33</v>
      </c>
      <c r="B40" s="132" t="str">
        <f>IF('[1]Neprofi'!B42="","",CONCATENATE('[1]Neprofi'!B42))</f>
        <v>Staré Město</v>
      </c>
      <c r="C40" s="107">
        <f>'[1]Neprofi'!D42</f>
        <v>932</v>
      </c>
      <c r="D40" s="108">
        <f>'[1]Neprofi'!H42-'[1]Neprofi'!FB42</f>
        <v>915</v>
      </c>
      <c r="E40" s="109">
        <f>IF(D40=0,"",ROUND('[1]Neprofi'!U42/D40*100,2))</f>
        <v>100</v>
      </c>
      <c r="F40" s="109">
        <f>IF(C40=0,"",ROUND('[1]Neprofi'!T42/C40*1000,2))</f>
        <v>0</v>
      </c>
      <c r="G40" s="108">
        <f>'[1]Neprofi'!V42-'[1]Neprofi'!FA42</f>
        <v>0</v>
      </c>
      <c r="H40" s="107">
        <f>IF('[1]Neprofi'!U42=0,"",ROUND(G40/'[1]Neprofi'!U42*100,2))</f>
        <v>0</v>
      </c>
      <c r="I40" s="110">
        <f t="shared" si="12"/>
        <v>0</v>
      </c>
      <c r="J40" s="134">
        <f>IF(C40=0,"",ROUND(('[1]Neprofi'!EK42-'[1]Neprofi'!EZ42)/C40,2))</f>
        <v>0</v>
      </c>
      <c r="K40" s="134">
        <f>IF(AB40=0,"",ROUND(('[1]Neprofi'!EK42-'[1]Neprofi'!EZ42)/AB40,2))</f>
        <v>0</v>
      </c>
      <c r="L40" s="110">
        <f>IF('[1]Neprofi'!EK42=0,"",ROUND('[1]Neprofi'!EL42/'[1]Neprofi'!EK42*100,2))</f>
      </c>
      <c r="M40" s="110">
        <f>IF('[1]Neprofi'!EK42=0,"",ROUND('[1]Neprofi'!EM42/'[1]Neprofi'!EK42*100,2))</f>
      </c>
      <c r="N40" s="107">
        <f>'[1]Neprofi'!BO42</f>
        <v>240</v>
      </c>
      <c r="O40" s="107">
        <f t="shared" si="13"/>
        <v>1155</v>
      </c>
      <c r="P40" s="110">
        <f t="shared" si="14"/>
        <v>1.24</v>
      </c>
      <c r="Q40" s="109">
        <f t="shared" si="15"/>
        <v>0.08</v>
      </c>
      <c r="R40" s="108">
        <f>'[1]Neprofi'!AA42</f>
        <v>5</v>
      </c>
      <c r="S40" s="109">
        <f t="shared" si="4"/>
        <v>0.54</v>
      </c>
      <c r="T40" s="108">
        <f>'[1]Neprofi'!AB42</f>
        <v>0</v>
      </c>
      <c r="U40" s="109">
        <f t="shared" si="5"/>
        <v>0</v>
      </c>
      <c r="V40" s="108">
        <f>'[1]Neprofi'!AC42</f>
        <v>42</v>
      </c>
      <c r="W40" s="109">
        <f>IF(V40=0,"",ROUND('[1]Neprofi'!AD42/V40*100,2))</f>
        <v>100</v>
      </c>
      <c r="X40" s="109">
        <f>IF(V40=0,"",ROUND('[1]Neprofi'!AJ42/V40*100,2))</f>
        <v>0</v>
      </c>
      <c r="Y40" s="109">
        <f>IF('[1]Neprofi'!AD42=0,"",ROUND('[1]Neprofi'!AF42/'[1]Neprofi'!AD42*100,2))</f>
        <v>0</v>
      </c>
      <c r="Z40" s="109">
        <f>IF('[1]Neprofi'!AD42=0,"",ROUND(SUM('[1]Neprofi'!AG42+'[1]Neprofi'!AH42)/'[1]Neprofi'!AD42*100,2))</f>
        <v>0</v>
      </c>
      <c r="AA40" s="109">
        <f t="shared" si="6"/>
        <v>0.05</v>
      </c>
      <c r="AB40" s="108">
        <f>'[1]Neprofi'!AL42</f>
        <v>97</v>
      </c>
      <c r="AC40" s="109">
        <f t="shared" si="7"/>
        <v>0.1</v>
      </c>
      <c r="AD40" s="109">
        <f t="shared" si="8"/>
        <v>19.4</v>
      </c>
      <c r="AE40" s="133">
        <f>IF(AB40=0,"",ROUND('[1]Neprofi'!BA42/AB40*100,2))</f>
        <v>0</v>
      </c>
      <c r="AF40" s="133">
        <f>IF(AB40=0,"",ROUND('[1]Neprofi'!BB42/AB40*100,2))</f>
        <v>0</v>
      </c>
      <c r="AG40" s="108">
        <f>SUM('[1]Neprofi'!AM42+'[1]Neprofi'!AN42)</f>
        <v>97</v>
      </c>
      <c r="AH40" s="109">
        <f>IF(AG40=0,"",ROUND('[1]Neprofi'!AM42/AG40*100,2))</f>
        <v>0</v>
      </c>
      <c r="AI40" s="108">
        <f>SUM('[1]Neprofi'!AO42+'[1]Neprofi'!AP42)</f>
        <v>0</v>
      </c>
      <c r="AJ40" s="109">
        <f t="shared" si="9"/>
      </c>
      <c r="AK40" s="109">
        <f>IF(AI40=0,"",ROUND('[1]Neprofi'!AO42/AI40*100,2))</f>
      </c>
      <c r="AL40" s="108">
        <f>'[1]Neprofi'!AQ42</f>
        <v>0</v>
      </c>
      <c r="AM40" s="109">
        <f t="shared" si="10"/>
        <v>0</v>
      </c>
      <c r="AN40" s="108">
        <f>'[1]Neprofi'!BE42</f>
        <v>0</v>
      </c>
      <c r="AO40" s="108">
        <f>'[1]Neprofi'!BG42</f>
        <v>0</v>
      </c>
      <c r="AP40" s="108">
        <f>'[1]Neprofi'!BM42</f>
        <v>0</v>
      </c>
      <c r="AQ40" s="108">
        <f>'[1]Neprofi'!BP42</f>
        <v>0</v>
      </c>
      <c r="AR40" s="108">
        <f>'[1]Neprofi'!BQ42</f>
        <v>0</v>
      </c>
      <c r="AS40" s="108">
        <f>'[1]Neprofi'!BR42</f>
        <v>0</v>
      </c>
      <c r="AT40" s="108">
        <f>'[1]Neprofi'!BS42</f>
        <v>0</v>
      </c>
      <c r="AU40" s="108">
        <f>SUM('[1]Neprofi'!BV42+'[1]Neprofi'!BX42+'[1]Neprofi'!BZ42)</f>
        <v>0</v>
      </c>
      <c r="AV40" s="109">
        <f>IF(C40=0,"",ROUND('[1]Neprofi'!CD42/(C40/1000),2))</f>
        <v>1.07</v>
      </c>
      <c r="AW40" s="108">
        <f>'[1]Neprofi'!CF42</f>
        <v>1</v>
      </c>
      <c r="AX40" s="109">
        <f t="shared" si="11"/>
        <v>1.07</v>
      </c>
      <c r="AY40" s="109">
        <f>IF(C40=0,"",ROUND('[1]Neprofi'!CC42/(C40/1000),2))</f>
        <v>34.33</v>
      </c>
      <c r="AZ40" s="108">
        <f>'[1]Neprofi'!CI42</f>
        <v>1</v>
      </c>
      <c r="BA40" s="108">
        <f>'[1]Neprofi'!CK42</f>
        <v>1</v>
      </c>
      <c r="BB40" s="108">
        <f>'[1]Neprofi'!CM42</f>
        <v>0</v>
      </c>
      <c r="BC40" s="108">
        <f>'[1]Neprofi'!CL42</f>
        <v>0</v>
      </c>
      <c r="BD40" s="108">
        <f>SUM('[1]Neprofi'!CN42+'[1]Neprofi'!CO42)</f>
        <v>0</v>
      </c>
      <c r="BE40" s="133">
        <f>IF(BD40=0,"",ROUND('[1]Neprofi'!CO42/BD40*100,2))</f>
      </c>
      <c r="BF40" s="108">
        <f>SUM('[1]Neprofi'!CP42+'[1]Neprofi'!CQ42)</f>
        <v>0</v>
      </c>
      <c r="BG40" s="108">
        <f>'[1]Neprofi'!CR42</f>
        <v>0</v>
      </c>
      <c r="BH40" s="108">
        <f>'[1]Neprofi'!CS42</f>
        <v>0</v>
      </c>
      <c r="BI40" s="108">
        <f>SUM('[1]Neprofi'!CT42+'[1]Neprofi'!CU42)</f>
        <v>0</v>
      </c>
      <c r="BJ40" s="108">
        <f>'[1]Neprofi'!CW42</f>
        <v>0</v>
      </c>
      <c r="BK40" s="108">
        <f>'[1]Neprofi'!CX42</f>
        <v>0</v>
      </c>
      <c r="BL40" s="135">
        <f>'[1]Neprofi'!CZ42</f>
        <v>0</v>
      </c>
      <c r="BM40" s="136">
        <f t="shared" si="1"/>
        <v>0</v>
      </c>
      <c r="BN40" s="136">
        <f t="shared" si="2"/>
        <v>0</v>
      </c>
      <c r="BO40" s="137">
        <f t="shared" si="3"/>
        <v>0</v>
      </c>
    </row>
    <row r="41" spans="1:67" s="126" customFormat="1" ht="12.75">
      <c r="A41" s="241">
        <f>'[1]Neprofi'!A43</f>
        <v>34</v>
      </c>
      <c r="B41" s="132" t="str">
        <f>IF('[1]Neprofi'!B43="","",CONCATENATE('[1]Neprofi'!B43))</f>
        <v>Světlá Hora</v>
      </c>
      <c r="C41" s="107">
        <f>'[1]Neprofi'!D43</f>
        <v>1393</v>
      </c>
      <c r="D41" s="108">
        <f>'[1]Neprofi'!H43-'[1]Neprofi'!FB43</f>
        <v>4312</v>
      </c>
      <c r="E41" s="109">
        <f>IF(D41=0,"",ROUND('[1]Neprofi'!U43/D41*100,2))</f>
        <v>100</v>
      </c>
      <c r="F41" s="109">
        <f>IF(C41=0,"",ROUND('[1]Neprofi'!T43/C41*1000,2))</f>
        <v>0</v>
      </c>
      <c r="G41" s="108">
        <f>'[1]Neprofi'!V43-'[1]Neprofi'!FA43</f>
        <v>105</v>
      </c>
      <c r="H41" s="107">
        <f>IF('[1]Neprofi'!U43=0,"",ROUND(G41/'[1]Neprofi'!U43*100,2))</f>
        <v>2.44</v>
      </c>
      <c r="I41" s="110">
        <f t="shared" si="12"/>
        <v>75.38</v>
      </c>
      <c r="J41" s="134">
        <f>IF(C41=0,"",ROUND(('[1]Neprofi'!EK43-'[1]Neprofi'!EZ43)/C41,2))</f>
        <v>3.59</v>
      </c>
      <c r="K41" s="134">
        <f>IF(AB41=0,"",ROUND(('[1]Neprofi'!EK43-'[1]Neprofi'!EZ43)/AB41,2))</f>
        <v>4.8</v>
      </c>
      <c r="L41" s="110">
        <f>IF('[1]Neprofi'!EK43=0,"",ROUND('[1]Neprofi'!EL43/'[1]Neprofi'!EK43*100,2))</f>
        <v>0</v>
      </c>
      <c r="M41" s="110">
        <f>IF('[1]Neprofi'!EK43=0,"",ROUND('[1]Neprofi'!EM43/'[1]Neprofi'!EK43*100,2))</f>
        <v>0</v>
      </c>
      <c r="N41" s="107">
        <f>'[1]Neprofi'!BO43</f>
        <v>225</v>
      </c>
      <c r="O41" s="107">
        <f t="shared" si="13"/>
        <v>4537</v>
      </c>
      <c r="P41" s="110">
        <f t="shared" si="14"/>
        <v>3.26</v>
      </c>
      <c r="Q41" s="109">
        <f t="shared" si="15"/>
        <v>0.23</v>
      </c>
      <c r="R41" s="108">
        <f>'[1]Neprofi'!AA43</f>
        <v>57</v>
      </c>
      <c r="S41" s="109">
        <f t="shared" si="4"/>
        <v>4.09</v>
      </c>
      <c r="T41" s="108">
        <f>'[1]Neprofi'!AB43</f>
        <v>12</v>
      </c>
      <c r="U41" s="109">
        <f t="shared" si="5"/>
        <v>21.05</v>
      </c>
      <c r="V41" s="108">
        <f>'[1]Neprofi'!AC43</f>
        <v>686</v>
      </c>
      <c r="W41" s="109">
        <f>IF(V41=0,"",ROUND('[1]Neprofi'!AD43/V41*100,2))</f>
        <v>46.5</v>
      </c>
      <c r="X41" s="109">
        <f>IF(V41=0,"",ROUND('[1]Neprofi'!AJ43/V41*100,2))</f>
        <v>53.5</v>
      </c>
      <c r="Y41" s="109">
        <f>IF('[1]Neprofi'!AD43=0,"",ROUND('[1]Neprofi'!AF43/'[1]Neprofi'!AD43*100,2))</f>
        <v>0</v>
      </c>
      <c r="Z41" s="109">
        <f>IF('[1]Neprofi'!AD43=0,"",ROUND(SUM('[1]Neprofi'!AG43+'[1]Neprofi'!AH43)/'[1]Neprofi'!AD43*100,2))</f>
        <v>9.4</v>
      </c>
      <c r="AA41" s="109">
        <f t="shared" si="6"/>
        <v>0.49</v>
      </c>
      <c r="AB41" s="108">
        <f>'[1]Neprofi'!AL43</f>
        <v>1041</v>
      </c>
      <c r="AC41" s="109">
        <f t="shared" si="7"/>
        <v>0.75</v>
      </c>
      <c r="AD41" s="109">
        <f t="shared" si="8"/>
        <v>18.26</v>
      </c>
      <c r="AE41" s="133">
        <f>IF(AB41=0,"",ROUND('[1]Neprofi'!BA43/AB41*100,2))</f>
        <v>0</v>
      </c>
      <c r="AF41" s="133">
        <f>IF(AB41=0,"",ROUND('[1]Neprofi'!BB43/AB41*100,2))</f>
        <v>14.89</v>
      </c>
      <c r="AG41" s="108">
        <f>SUM('[1]Neprofi'!AM43+'[1]Neprofi'!AN43)</f>
        <v>920</v>
      </c>
      <c r="AH41" s="109">
        <f>IF(AG41=0,"",ROUND('[1]Neprofi'!AM43/AG41*100,2))</f>
        <v>21.85</v>
      </c>
      <c r="AI41" s="108">
        <f>SUM('[1]Neprofi'!AO43+'[1]Neprofi'!AP43)</f>
        <v>121</v>
      </c>
      <c r="AJ41" s="109">
        <f t="shared" si="9"/>
        <v>10.08</v>
      </c>
      <c r="AK41" s="109">
        <f>IF(AI41=0,"",ROUND('[1]Neprofi'!AO43/AI41*100,2))</f>
        <v>35.54</v>
      </c>
      <c r="AL41" s="108">
        <f>'[1]Neprofi'!AQ43</f>
        <v>0</v>
      </c>
      <c r="AM41" s="109">
        <f t="shared" si="10"/>
        <v>0</v>
      </c>
      <c r="AN41" s="108">
        <f>'[1]Neprofi'!BE43</f>
        <v>0</v>
      </c>
      <c r="AO41" s="108">
        <f>'[1]Neprofi'!BG43</f>
        <v>20</v>
      </c>
      <c r="AP41" s="108">
        <f>'[1]Neprofi'!BM43</f>
        <v>0</v>
      </c>
      <c r="AQ41" s="108">
        <f>'[1]Neprofi'!BP43</f>
        <v>0</v>
      </c>
      <c r="AR41" s="108">
        <f>'[1]Neprofi'!BQ43</f>
        <v>0</v>
      </c>
      <c r="AS41" s="108">
        <f>'[1]Neprofi'!BR43</f>
        <v>0</v>
      </c>
      <c r="AT41" s="108">
        <f>'[1]Neprofi'!BS43</f>
        <v>2</v>
      </c>
      <c r="AU41" s="108">
        <f>SUM('[1]Neprofi'!BV43+'[1]Neprofi'!BX43+'[1]Neprofi'!BZ43)</f>
        <v>0</v>
      </c>
      <c r="AV41" s="109">
        <f>IF(C41=0,"",ROUND('[1]Neprofi'!CD43/(C41/1000),2))</f>
        <v>8.61</v>
      </c>
      <c r="AW41" s="108">
        <f>'[1]Neprofi'!CF43</f>
        <v>4</v>
      </c>
      <c r="AX41" s="109">
        <f t="shared" si="11"/>
        <v>2.87</v>
      </c>
      <c r="AY41" s="109">
        <f>IF(C41=0,"",ROUND('[1]Neprofi'!CC43/(C41/1000),2))</f>
        <v>71.79</v>
      </c>
      <c r="AZ41" s="108">
        <f>'[1]Neprofi'!CI43</f>
        <v>3</v>
      </c>
      <c r="BA41" s="108">
        <f>'[1]Neprofi'!CK43</f>
        <v>1</v>
      </c>
      <c r="BB41" s="108">
        <f>'[1]Neprofi'!CM43</f>
        <v>2193</v>
      </c>
      <c r="BC41" s="108">
        <f>'[1]Neprofi'!CL43</f>
        <v>1</v>
      </c>
      <c r="BD41" s="108">
        <f>SUM('[1]Neprofi'!CN43+'[1]Neprofi'!CO43)</f>
        <v>182</v>
      </c>
      <c r="BE41" s="133">
        <f>IF(BD41=0,"",ROUND('[1]Neprofi'!CO43/BD41*100,2))</f>
        <v>100</v>
      </c>
      <c r="BF41" s="108">
        <f>SUM('[1]Neprofi'!CP43+'[1]Neprofi'!CQ43)</f>
        <v>185</v>
      </c>
      <c r="BG41" s="108">
        <f>'[1]Neprofi'!CR43</f>
        <v>0</v>
      </c>
      <c r="BH41" s="108">
        <f>'[1]Neprofi'!CS43</f>
        <v>0</v>
      </c>
      <c r="BI41" s="108">
        <f>SUM('[1]Neprofi'!CT43+'[1]Neprofi'!CU43)</f>
        <v>0</v>
      </c>
      <c r="BJ41" s="108">
        <f>'[1]Neprofi'!CW43</f>
        <v>0</v>
      </c>
      <c r="BK41" s="108">
        <f>'[1]Neprofi'!CX43</f>
        <v>0</v>
      </c>
      <c r="BL41" s="135">
        <f>'[1]Neprofi'!CZ43</f>
        <v>0</v>
      </c>
      <c r="BM41" s="136">
        <f t="shared" si="1"/>
        <v>0</v>
      </c>
      <c r="BN41" s="136">
        <f t="shared" si="2"/>
        <v>0</v>
      </c>
      <c r="BO41" s="137">
        <f t="shared" si="3"/>
        <v>0</v>
      </c>
    </row>
    <row r="42" spans="1:67" s="126" customFormat="1" ht="12.75">
      <c r="A42" s="241">
        <f>'[1]Neprofi'!A44</f>
        <v>35</v>
      </c>
      <c r="B42" s="132" t="str">
        <f>IF('[1]Neprofi'!B44="","",CONCATENATE('[1]Neprofi'!B44))</f>
        <v>Svobodné Heřmanice</v>
      </c>
      <c r="C42" s="107">
        <f>'[1]Neprofi'!D44</f>
        <v>560</v>
      </c>
      <c r="D42" s="108">
        <f>'[1]Neprofi'!H44-'[1]Neprofi'!FB44</f>
        <v>2891</v>
      </c>
      <c r="E42" s="109">
        <f>IF(D42=0,"",ROUND('[1]Neprofi'!U44/D42*100,2))</f>
        <v>100</v>
      </c>
      <c r="F42" s="109">
        <f>IF(C42=0,"",ROUND('[1]Neprofi'!T44/C42*1000,2))</f>
        <v>0</v>
      </c>
      <c r="G42" s="108">
        <f>'[1]Neprofi'!V44-'[1]Neprofi'!FA44</f>
        <v>15</v>
      </c>
      <c r="H42" s="107">
        <f>IF('[1]Neprofi'!U44=0,"",ROUND(G42/'[1]Neprofi'!U44*100,2))</f>
        <v>0.52</v>
      </c>
      <c r="I42" s="110">
        <f t="shared" si="12"/>
        <v>26.79</v>
      </c>
      <c r="J42" s="134">
        <f>IF(C42=0,"",ROUND(('[1]Neprofi'!EK44-'[1]Neprofi'!EZ44)/C42,2))</f>
        <v>0</v>
      </c>
      <c r="K42" s="134">
        <f>IF(AB42=0,"",ROUND(('[1]Neprofi'!EK44-'[1]Neprofi'!EZ44)/AB42,2))</f>
        <v>0</v>
      </c>
      <c r="L42" s="110">
        <f>IF('[1]Neprofi'!EK44=0,"",ROUND('[1]Neprofi'!EL44/'[1]Neprofi'!EK44*100,2))</f>
      </c>
      <c r="M42" s="110">
        <f>IF('[1]Neprofi'!EK44=0,"",ROUND('[1]Neprofi'!EM44/'[1]Neprofi'!EK44*100,2))</f>
      </c>
      <c r="N42" s="107">
        <f>'[1]Neprofi'!BO44</f>
        <v>280</v>
      </c>
      <c r="O42" s="107">
        <f t="shared" si="13"/>
        <v>3171</v>
      </c>
      <c r="P42" s="110">
        <f t="shared" si="14"/>
        <v>5.66</v>
      </c>
      <c r="Q42" s="109">
        <f t="shared" si="15"/>
        <v>0.24</v>
      </c>
      <c r="R42" s="108">
        <f>'[1]Neprofi'!AA44</f>
        <v>10</v>
      </c>
      <c r="S42" s="109">
        <f t="shared" si="4"/>
        <v>1.79</v>
      </c>
      <c r="T42" s="108">
        <f>'[1]Neprofi'!AB44</f>
        <v>7</v>
      </c>
      <c r="U42" s="109">
        <f t="shared" si="5"/>
        <v>70</v>
      </c>
      <c r="V42" s="108">
        <f>'[1]Neprofi'!AC44</f>
        <v>300</v>
      </c>
      <c r="W42" s="109">
        <f>IF(V42=0,"",ROUND('[1]Neprofi'!AD44/V42*100,2))</f>
        <v>100</v>
      </c>
      <c r="X42" s="109">
        <f>IF(V42=0,"",ROUND('[1]Neprofi'!AJ44/V42*100,2))</f>
        <v>0</v>
      </c>
      <c r="Y42" s="109">
        <f>IF('[1]Neprofi'!AD44=0,"",ROUND('[1]Neprofi'!AF44/'[1]Neprofi'!AD44*100,2))</f>
        <v>1</v>
      </c>
      <c r="Z42" s="109">
        <f>IF('[1]Neprofi'!AD44=0,"",ROUND(SUM('[1]Neprofi'!AG44+'[1]Neprofi'!AH44)/'[1]Neprofi'!AD44*100,2))</f>
        <v>0</v>
      </c>
      <c r="AA42" s="109">
        <f t="shared" si="6"/>
        <v>0.54</v>
      </c>
      <c r="AB42" s="108">
        <f>'[1]Neprofi'!AL44</f>
        <v>770</v>
      </c>
      <c r="AC42" s="109">
        <f t="shared" si="7"/>
        <v>1.38</v>
      </c>
      <c r="AD42" s="109">
        <f t="shared" si="8"/>
        <v>77</v>
      </c>
      <c r="AE42" s="133">
        <f>IF(AB42=0,"",ROUND('[1]Neprofi'!BA44/AB42*100,2))</f>
        <v>0</v>
      </c>
      <c r="AF42" s="133">
        <f>IF(AB42=0,"",ROUND('[1]Neprofi'!BB44/AB42*100,2))</f>
        <v>0</v>
      </c>
      <c r="AG42" s="108">
        <f>SUM('[1]Neprofi'!AM44+'[1]Neprofi'!AN44)</f>
        <v>545</v>
      </c>
      <c r="AH42" s="109">
        <f>IF(AG42=0,"",ROUND('[1]Neprofi'!AM44/AG42*100,2))</f>
        <v>22.02</v>
      </c>
      <c r="AI42" s="108">
        <f>SUM('[1]Neprofi'!AO44+'[1]Neprofi'!AP44)</f>
        <v>225</v>
      </c>
      <c r="AJ42" s="109">
        <f t="shared" si="9"/>
        <v>32.14</v>
      </c>
      <c r="AK42" s="109">
        <f>IF(AI42=0,"",ROUND('[1]Neprofi'!AO44/AI42*100,2))</f>
        <v>27.56</v>
      </c>
      <c r="AL42" s="108">
        <f>'[1]Neprofi'!AQ44</f>
        <v>0</v>
      </c>
      <c r="AM42" s="109">
        <f t="shared" si="10"/>
        <v>0</v>
      </c>
      <c r="AN42" s="108">
        <f>'[1]Neprofi'!BE44</f>
        <v>0</v>
      </c>
      <c r="AO42" s="108">
        <f>'[1]Neprofi'!BG44</f>
        <v>0</v>
      </c>
      <c r="AP42" s="108">
        <f>'[1]Neprofi'!BM44</f>
        <v>0</v>
      </c>
      <c r="AQ42" s="108">
        <f>'[1]Neprofi'!BP44</f>
        <v>0</v>
      </c>
      <c r="AR42" s="108">
        <f>'[1]Neprofi'!BQ44</f>
        <v>0</v>
      </c>
      <c r="AS42" s="108">
        <f>'[1]Neprofi'!BR44</f>
        <v>0</v>
      </c>
      <c r="AT42" s="108">
        <f>'[1]Neprofi'!BS44</f>
        <v>0</v>
      </c>
      <c r="AU42" s="108">
        <f>SUM('[1]Neprofi'!BV44+'[1]Neprofi'!BX44+'[1]Neprofi'!BZ44)</f>
        <v>0</v>
      </c>
      <c r="AV42" s="109">
        <f>IF(C42=0,"",ROUND('[1]Neprofi'!CD44/(C42/1000),2))</f>
        <v>3.57</v>
      </c>
      <c r="AW42" s="108">
        <f>'[1]Neprofi'!CF44</f>
        <v>1</v>
      </c>
      <c r="AX42" s="109">
        <f t="shared" si="11"/>
        <v>1.79</v>
      </c>
      <c r="AY42" s="109">
        <f>IF(C42=0,"",ROUND('[1]Neprofi'!CC44/(C42/1000),2))</f>
        <v>89.29</v>
      </c>
      <c r="AZ42" s="108">
        <f>'[1]Neprofi'!CI44</f>
        <v>2</v>
      </c>
      <c r="BA42" s="108">
        <f>'[1]Neprofi'!CK44</f>
        <v>1</v>
      </c>
      <c r="BB42" s="108">
        <f>'[1]Neprofi'!CM44</f>
        <v>0</v>
      </c>
      <c r="BC42" s="108">
        <f>'[1]Neprofi'!CL44</f>
        <v>1</v>
      </c>
      <c r="BD42" s="108">
        <f>SUM('[1]Neprofi'!CN44+'[1]Neprofi'!CO44)</f>
        <v>0</v>
      </c>
      <c r="BE42" s="133">
        <f>IF(BD42=0,"",ROUND('[1]Neprofi'!CO44/BD42*100,2))</f>
      </c>
      <c r="BF42" s="108">
        <f>SUM('[1]Neprofi'!CP44+'[1]Neprofi'!CQ44)</f>
        <v>0</v>
      </c>
      <c r="BG42" s="108">
        <f>'[1]Neprofi'!CR44</f>
        <v>0</v>
      </c>
      <c r="BH42" s="108">
        <f>'[1]Neprofi'!CS44</f>
        <v>0</v>
      </c>
      <c r="BI42" s="108">
        <f>SUM('[1]Neprofi'!CT44+'[1]Neprofi'!CU44)</f>
        <v>0</v>
      </c>
      <c r="BJ42" s="108">
        <f>'[1]Neprofi'!CW44</f>
        <v>0</v>
      </c>
      <c r="BK42" s="108">
        <f>'[1]Neprofi'!CX44</f>
        <v>0</v>
      </c>
      <c r="BL42" s="135">
        <f>'[1]Neprofi'!CZ44</f>
        <v>0</v>
      </c>
      <c r="BM42" s="136">
        <f t="shared" si="1"/>
        <v>0</v>
      </c>
      <c r="BN42" s="136">
        <f t="shared" si="2"/>
        <v>0</v>
      </c>
      <c r="BO42" s="137">
        <f t="shared" si="3"/>
        <v>0</v>
      </c>
    </row>
    <row r="43" spans="1:67" s="126" customFormat="1" ht="12.75">
      <c r="A43" s="241">
        <f>'[1]Neprofi'!A45</f>
        <v>36</v>
      </c>
      <c r="B43" s="132" t="str">
        <f>IF('[1]Neprofi'!B45="","",CONCATENATE('[1]Neprofi'!B45))</f>
        <v>Široká Niva</v>
      </c>
      <c r="C43" s="107">
        <f>'[1]Neprofi'!D45</f>
        <v>558</v>
      </c>
      <c r="D43" s="108">
        <f>'[1]Neprofi'!H45-'[1]Neprofi'!FB45</f>
        <v>2235</v>
      </c>
      <c r="E43" s="109">
        <f>IF(D43=0,"",ROUND('[1]Neprofi'!U45/D43*100,2))</f>
        <v>100</v>
      </c>
      <c r="F43" s="109">
        <f>IF(C43=0,"",ROUND('[1]Neprofi'!T45/C43*1000,2))</f>
        <v>0</v>
      </c>
      <c r="G43" s="108">
        <f>'[1]Neprofi'!V45-'[1]Neprofi'!FA45</f>
        <v>20</v>
      </c>
      <c r="H43" s="107">
        <f>IF('[1]Neprofi'!U45=0,"",ROUND(G43/'[1]Neprofi'!U45*100,2))</f>
        <v>0.89</v>
      </c>
      <c r="I43" s="110">
        <f t="shared" si="12"/>
        <v>35.84</v>
      </c>
      <c r="J43" s="134">
        <f>IF(C43=0,"",ROUND(('[1]Neprofi'!EK45-'[1]Neprofi'!EZ45)/C43,2))</f>
        <v>0</v>
      </c>
      <c r="K43" s="134">
        <f>IF(AB43=0,"",ROUND(('[1]Neprofi'!EK45-'[1]Neprofi'!EZ45)/AB43,2))</f>
        <v>0</v>
      </c>
      <c r="L43" s="110">
        <f>IF('[1]Neprofi'!EK45=0,"",ROUND('[1]Neprofi'!EL45/'[1]Neprofi'!EK45*100,2))</f>
      </c>
      <c r="M43" s="110">
        <f>IF('[1]Neprofi'!EK45=0,"",ROUND('[1]Neprofi'!EM45/'[1]Neprofi'!EK45*100,2))</f>
      </c>
      <c r="N43" s="107">
        <f>'[1]Neprofi'!BO45</f>
        <v>600</v>
      </c>
      <c r="O43" s="107">
        <f t="shared" si="13"/>
        <v>2835</v>
      </c>
      <c r="P43" s="110">
        <f t="shared" si="14"/>
        <v>5.08</v>
      </c>
      <c r="Q43" s="109">
        <f t="shared" si="15"/>
        <v>0.12</v>
      </c>
      <c r="R43" s="108">
        <f>'[1]Neprofi'!AA45</f>
        <v>6</v>
      </c>
      <c r="S43" s="109">
        <f t="shared" si="4"/>
        <v>1.08</v>
      </c>
      <c r="T43" s="108">
        <f>'[1]Neprofi'!AB45</f>
        <v>0</v>
      </c>
      <c r="U43" s="109">
        <f t="shared" si="5"/>
        <v>0</v>
      </c>
      <c r="V43" s="108">
        <f>'[1]Neprofi'!AC45</f>
        <v>30</v>
      </c>
      <c r="W43" s="109">
        <f>IF(V43=0,"",ROUND('[1]Neprofi'!AD45/V43*100,2))</f>
        <v>100</v>
      </c>
      <c r="X43" s="109">
        <f>IF(V43=0,"",ROUND('[1]Neprofi'!AJ45/V43*100,2))</f>
        <v>0</v>
      </c>
      <c r="Y43" s="109">
        <f>IF('[1]Neprofi'!AD45=0,"",ROUND('[1]Neprofi'!AF45/'[1]Neprofi'!AD45*100,2))</f>
        <v>0</v>
      </c>
      <c r="Z43" s="109">
        <f>IF('[1]Neprofi'!AD45=0,"",ROUND(SUM('[1]Neprofi'!AG45+'[1]Neprofi'!AH45)/'[1]Neprofi'!AD45*100,2))</f>
        <v>0</v>
      </c>
      <c r="AA43" s="109">
        <f t="shared" si="6"/>
        <v>0.05</v>
      </c>
      <c r="AB43" s="108">
        <f>'[1]Neprofi'!AL45</f>
        <v>335</v>
      </c>
      <c r="AC43" s="109">
        <f t="shared" si="7"/>
        <v>0.6</v>
      </c>
      <c r="AD43" s="109">
        <f t="shared" si="8"/>
        <v>55.83</v>
      </c>
      <c r="AE43" s="133">
        <f>IF(AB43=0,"",ROUND('[1]Neprofi'!BA45/AB43*100,2))</f>
        <v>0</v>
      </c>
      <c r="AF43" s="133">
        <f>IF(AB43=0,"",ROUND('[1]Neprofi'!BB45/AB43*100,2))</f>
        <v>0</v>
      </c>
      <c r="AG43" s="108">
        <f>SUM('[1]Neprofi'!AM45+'[1]Neprofi'!AN45)</f>
        <v>335</v>
      </c>
      <c r="AH43" s="109">
        <f>IF(AG43=0,"",ROUND('[1]Neprofi'!AM45/AG43*100,2))</f>
        <v>0</v>
      </c>
      <c r="AI43" s="108">
        <f>SUM('[1]Neprofi'!AO45+'[1]Neprofi'!AP45)</f>
        <v>0</v>
      </c>
      <c r="AJ43" s="109">
        <f t="shared" si="9"/>
      </c>
      <c r="AK43" s="109">
        <f>IF(AI43=0,"",ROUND('[1]Neprofi'!AO45/AI43*100,2))</f>
      </c>
      <c r="AL43" s="108">
        <f>'[1]Neprofi'!AQ45</f>
        <v>0</v>
      </c>
      <c r="AM43" s="109">
        <f t="shared" si="10"/>
        <v>0</v>
      </c>
      <c r="AN43" s="108">
        <f>'[1]Neprofi'!BE45</f>
        <v>0</v>
      </c>
      <c r="AO43" s="108">
        <f>'[1]Neprofi'!BG45</f>
        <v>0</v>
      </c>
      <c r="AP43" s="108">
        <f>'[1]Neprofi'!BM45</f>
        <v>0</v>
      </c>
      <c r="AQ43" s="108">
        <f>'[1]Neprofi'!BP45</f>
        <v>0</v>
      </c>
      <c r="AR43" s="108">
        <f>'[1]Neprofi'!BQ45</f>
        <v>0</v>
      </c>
      <c r="AS43" s="108">
        <f>'[1]Neprofi'!BR45</f>
        <v>0</v>
      </c>
      <c r="AT43" s="108">
        <f>'[1]Neprofi'!BS45</f>
        <v>0</v>
      </c>
      <c r="AU43" s="108">
        <f>SUM('[1]Neprofi'!BV45+'[1]Neprofi'!BX45+'[1]Neprofi'!BZ45)</f>
        <v>0</v>
      </c>
      <c r="AV43" s="109">
        <f>IF(C43=0,"",ROUND('[1]Neprofi'!CD45/(C43/1000),2))</f>
        <v>7.17</v>
      </c>
      <c r="AW43" s="108">
        <f>'[1]Neprofi'!CF45</f>
        <v>0</v>
      </c>
      <c r="AX43" s="109">
        <f t="shared" si="11"/>
        <v>0</v>
      </c>
      <c r="AY43" s="109">
        <f>IF(C43=0,"",ROUND('[1]Neprofi'!CC45/(C43/1000),2))</f>
        <v>35.84</v>
      </c>
      <c r="AZ43" s="108">
        <f>'[1]Neprofi'!CI45</f>
        <v>2</v>
      </c>
      <c r="BA43" s="108">
        <f>'[1]Neprofi'!CK45</f>
        <v>1</v>
      </c>
      <c r="BB43" s="108">
        <f>'[1]Neprofi'!CM45</f>
        <v>0</v>
      </c>
      <c r="BC43" s="108">
        <f>'[1]Neprofi'!CL45</f>
        <v>1</v>
      </c>
      <c r="BD43" s="108">
        <f>SUM('[1]Neprofi'!CN45+'[1]Neprofi'!CO45)</f>
        <v>0</v>
      </c>
      <c r="BE43" s="133">
        <f>IF(BD43=0,"",ROUND('[1]Neprofi'!CO45/BD43*100,2))</f>
      </c>
      <c r="BF43" s="108">
        <f>SUM('[1]Neprofi'!CP45+'[1]Neprofi'!CQ45)</f>
        <v>0</v>
      </c>
      <c r="BG43" s="108">
        <f>'[1]Neprofi'!CR45</f>
        <v>0</v>
      </c>
      <c r="BH43" s="108">
        <f>'[1]Neprofi'!CS45</f>
        <v>0</v>
      </c>
      <c r="BI43" s="108">
        <f>SUM('[1]Neprofi'!CT45+'[1]Neprofi'!CU45)</f>
        <v>0</v>
      </c>
      <c r="BJ43" s="108">
        <f>'[1]Neprofi'!CW45</f>
        <v>0</v>
      </c>
      <c r="BK43" s="108">
        <f>'[1]Neprofi'!CX45</f>
        <v>0</v>
      </c>
      <c r="BL43" s="135">
        <f>'[1]Neprofi'!CZ45</f>
        <v>0</v>
      </c>
      <c r="BM43" s="136">
        <f t="shared" si="1"/>
        <v>0</v>
      </c>
      <c r="BN43" s="136">
        <f t="shared" si="2"/>
        <v>0</v>
      </c>
      <c r="BO43" s="137">
        <f t="shared" si="3"/>
        <v>0</v>
      </c>
    </row>
    <row r="44" spans="1:67" s="126" customFormat="1" ht="12.75">
      <c r="A44" s="241">
        <f>'[1]Neprofi'!A46</f>
        <v>37</v>
      </c>
      <c r="B44" s="132" t="str">
        <f>IF('[1]Neprofi'!B46="","",CONCATENATE('[1]Neprofi'!B46))</f>
        <v>Třemešná</v>
      </c>
      <c r="C44" s="107">
        <f>'[1]Neprofi'!D46</f>
        <v>912</v>
      </c>
      <c r="D44" s="108">
        <f>'[1]Neprofi'!H46-'[1]Neprofi'!FB46</f>
        <v>1816</v>
      </c>
      <c r="E44" s="109">
        <f>IF(D44=0,"",ROUND('[1]Neprofi'!U46/D44*100,2))</f>
        <v>100</v>
      </c>
      <c r="F44" s="109">
        <f>IF(C44=0,"",ROUND('[1]Neprofi'!T46/C44*1000,2))</f>
        <v>0</v>
      </c>
      <c r="G44" s="108">
        <f>'[1]Neprofi'!V46-'[1]Neprofi'!FA46</f>
        <v>38</v>
      </c>
      <c r="H44" s="107">
        <f>IF('[1]Neprofi'!U46=0,"",ROUND(G44/'[1]Neprofi'!U46*100,2))</f>
        <v>2.09</v>
      </c>
      <c r="I44" s="110">
        <f t="shared" si="12"/>
        <v>41.67</v>
      </c>
      <c r="J44" s="134">
        <f>IF(C44=0,"",ROUND(('[1]Neprofi'!EK46-'[1]Neprofi'!EZ46)/C44,2))</f>
        <v>2.19</v>
      </c>
      <c r="K44" s="134">
        <f>IF(AB44=0,"",ROUND(('[1]Neprofi'!EK46-'[1]Neprofi'!EZ46)/AB44,2))</f>
        <v>4.12</v>
      </c>
      <c r="L44" s="110">
        <f>IF('[1]Neprofi'!EK46=0,"",ROUND('[1]Neprofi'!EL46/'[1]Neprofi'!EK46*100,2))</f>
        <v>0</v>
      </c>
      <c r="M44" s="110">
        <f>IF('[1]Neprofi'!EK46=0,"",ROUND('[1]Neprofi'!EM46/'[1]Neprofi'!EK46*100,2))</f>
        <v>0</v>
      </c>
      <c r="N44" s="107">
        <f>'[1]Neprofi'!BO46</f>
        <v>760</v>
      </c>
      <c r="O44" s="107">
        <f t="shared" si="13"/>
        <v>2576</v>
      </c>
      <c r="P44" s="110">
        <f t="shared" si="14"/>
        <v>2.82</v>
      </c>
      <c r="Q44" s="109">
        <f t="shared" si="15"/>
        <v>0.1</v>
      </c>
      <c r="R44" s="108">
        <f>'[1]Neprofi'!AA46</f>
        <v>23</v>
      </c>
      <c r="S44" s="109">
        <f t="shared" si="4"/>
        <v>2.52</v>
      </c>
      <c r="T44" s="108">
        <f>'[1]Neprofi'!AB46</f>
        <v>2</v>
      </c>
      <c r="U44" s="109">
        <f t="shared" si="5"/>
        <v>8.7</v>
      </c>
      <c r="V44" s="108">
        <f>'[1]Neprofi'!AC46</f>
        <v>96</v>
      </c>
      <c r="W44" s="109">
        <f>IF(V44=0,"",ROUND('[1]Neprofi'!AD46/V44*100,2))</f>
        <v>100</v>
      </c>
      <c r="X44" s="109">
        <f>IF(V44=0,"",ROUND('[1]Neprofi'!AJ46/V44*100,2))</f>
        <v>0</v>
      </c>
      <c r="Y44" s="109">
        <f>IF('[1]Neprofi'!AD46=0,"",ROUND('[1]Neprofi'!AF46/'[1]Neprofi'!AD46*100,2))</f>
        <v>0</v>
      </c>
      <c r="Z44" s="109">
        <f>IF('[1]Neprofi'!AD46=0,"",ROUND(SUM('[1]Neprofi'!AG46+'[1]Neprofi'!AH46)/'[1]Neprofi'!AD46*100,2))</f>
        <v>3.13</v>
      </c>
      <c r="AA44" s="109">
        <f t="shared" si="6"/>
        <v>0.11</v>
      </c>
      <c r="AB44" s="108">
        <f>'[1]Neprofi'!AL46</f>
        <v>486</v>
      </c>
      <c r="AC44" s="109">
        <f t="shared" si="7"/>
        <v>0.53</v>
      </c>
      <c r="AD44" s="109">
        <f t="shared" si="8"/>
        <v>21.13</v>
      </c>
      <c r="AE44" s="133">
        <f>IF(AB44=0,"",ROUND('[1]Neprofi'!BA46/AB44*100,2))</f>
        <v>0</v>
      </c>
      <c r="AF44" s="133">
        <f>IF(AB44=0,"",ROUND('[1]Neprofi'!BB46/AB44*100,2))</f>
        <v>0</v>
      </c>
      <c r="AG44" s="108">
        <f>SUM('[1]Neprofi'!AM46+'[1]Neprofi'!AN46)</f>
        <v>269</v>
      </c>
      <c r="AH44" s="109">
        <f>IF(AG44=0,"",ROUND('[1]Neprofi'!AM46/AG44*100,2))</f>
        <v>1.86</v>
      </c>
      <c r="AI44" s="108">
        <f>SUM('[1]Neprofi'!AO46+'[1]Neprofi'!AP46)</f>
        <v>0</v>
      </c>
      <c r="AJ44" s="109">
        <f t="shared" si="9"/>
        <v>0</v>
      </c>
      <c r="AK44" s="109">
        <f>IF(AI44=0,"",ROUND('[1]Neprofi'!AO46/AI44*100,2))</f>
      </c>
      <c r="AL44" s="108">
        <f>'[1]Neprofi'!AQ46</f>
        <v>217</v>
      </c>
      <c r="AM44" s="109">
        <f t="shared" si="10"/>
        <v>44.65</v>
      </c>
      <c r="AN44" s="108">
        <f>'[1]Neprofi'!BE46</f>
        <v>0</v>
      </c>
      <c r="AO44" s="108">
        <f>'[1]Neprofi'!BG46</f>
        <v>0</v>
      </c>
      <c r="AP44" s="108">
        <f>'[1]Neprofi'!BM46</f>
        <v>0</v>
      </c>
      <c r="AQ44" s="108">
        <f>'[1]Neprofi'!BP46</f>
        <v>0</v>
      </c>
      <c r="AR44" s="108">
        <f>'[1]Neprofi'!BQ46</f>
        <v>0</v>
      </c>
      <c r="AS44" s="108">
        <f>'[1]Neprofi'!BR46</f>
        <v>1</v>
      </c>
      <c r="AT44" s="108">
        <f>'[1]Neprofi'!BS46</f>
        <v>0</v>
      </c>
      <c r="AU44" s="108">
        <f>SUM('[1]Neprofi'!BV46+'[1]Neprofi'!BX46+'[1]Neprofi'!BZ46)</f>
        <v>0</v>
      </c>
      <c r="AV44" s="109">
        <f>IF(C44=0,"",ROUND('[1]Neprofi'!CD46/(C44/1000),2))</f>
        <v>3.29</v>
      </c>
      <c r="AW44" s="108">
        <f>'[1]Neprofi'!CF46</f>
        <v>1</v>
      </c>
      <c r="AX44" s="109">
        <f t="shared" si="11"/>
        <v>1.1</v>
      </c>
      <c r="AY44" s="109">
        <f>IF(C44=0,"",ROUND('[1]Neprofi'!CC46/(C44/1000),2))</f>
        <v>43.86</v>
      </c>
      <c r="AZ44" s="108">
        <f>'[1]Neprofi'!CI46</f>
        <v>2</v>
      </c>
      <c r="BA44" s="108">
        <f>'[1]Neprofi'!CK46</f>
        <v>1</v>
      </c>
      <c r="BB44" s="108">
        <f>'[1]Neprofi'!CM46</f>
        <v>3456</v>
      </c>
      <c r="BC44" s="108">
        <f>'[1]Neprofi'!CL46</f>
        <v>1</v>
      </c>
      <c r="BD44" s="108">
        <f>SUM('[1]Neprofi'!CN46+'[1]Neprofi'!CO46)</f>
        <v>0</v>
      </c>
      <c r="BE44" s="133">
        <f>IF(BD44=0,"",ROUND('[1]Neprofi'!CO46/BD44*100,2))</f>
      </c>
      <c r="BF44" s="108">
        <f>SUM('[1]Neprofi'!CP46+'[1]Neprofi'!CQ46)</f>
        <v>0</v>
      </c>
      <c r="BG44" s="108">
        <f>'[1]Neprofi'!CR46</f>
        <v>0</v>
      </c>
      <c r="BH44" s="108">
        <f>'[1]Neprofi'!CS46</f>
        <v>0</v>
      </c>
      <c r="BI44" s="108">
        <f>SUM('[1]Neprofi'!CT46+'[1]Neprofi'!CU46)</f>
        <v>0</v>
      </c>
      <c r="BJ44" s="108">
        <f>'[1]Neprofi'!CW46</f>
        <v>0</v>
      </c>
      <c r="BK44" s="108">
        <f>'[1]Neprofi'!CX46</f>
        <v>0</v>
      </c>
      <c r="BL44" s="135">
        <f>'[1]Neprofi'!CZ46</f>
        <v>0</v>
      </c>
      <c r="BM44" s="136">
        <f t="shared" si="1"/>
        <v>0</v>
      </c>
      <c r="BN44" s="136">
        <f t="shared" si="2"/>
        <v>0</v>
      </c>
      <c r="BO44" s="137">
        <f t="shared" si="3"/>
        <v>0</v>
      </c>
    </row>
    <row r="45" spans="1:67" s="126" customFormat="1" ht="12.75">
      <c r="A45" s="241">
        <f>'[1]Neprofi'!A47</f>
        <v>38</v>
      </c>
      <c r="B45" s="132" t="str">
        <f>IF('[1]Neprofi'!B47="","",CONCATENATE('[1]Neprofi'!B47))</f>
        <v>Václavov</v>
      </c>
      <c r="C45" s="107">
        <f>'[1]Neprofi'!D47</f>
        <v>500</v>
      </c>
      <c r="D45" s="108">
        <f>'[1]Neprofi'!H47-'[1]Neprofi'!FB47</f>
        <v>1566</v>
      </c>
      <c r="E45" s="109">
        <f>IF(D45=0,"",ROUND('[1]Neprofi'!U47/D45*100,2))</f>
        <v>100</v>
      </c>
      <c r="F45" s="109">
        <f>IF(C45=0,"",ROUND('[1]Neprofi'!T47/C45*1000,2))</f>
        <v>0</v>
      </c>
      <c r="G45" s="108">
        <f>'[1]Neprofi'!V47-'[1]Neprofi'!FA47</f>
        <v>9</v>
      </c>
      <c r="H45" s="107">
        <f>IF('[1]Neprofi'!U47=0,"",ROUND(G45/'[1]Neprofi'!U47*100,2))</f>
        <v>0.57</v>
      </c>
      <c r="I45" s="110">
        <f t="shared" si="12"/>
        <v>18</v>
      </c>
      <c r="J45" s="134">
        <f>IF(C45=0,"",ROUND(('[1]Neprofi'!EK47-'[1]Neprofi'!EZ47)/C45,2))</f>
        <v>4</v>
      </c>
      <c r="K45" s="134">
        <f>IF(AB45=0,"",ROUND(('[1]Neprofi'!EK47-'[1]Neprofi'!EZ47)/AB45,2))</f>
        <v>10.2</v>
      </c>
      <c r="L45" s="110">
        <f>IF('[1]Neprofi'!EK47=0,"",ROUND('[1]Neprofi'!EL47/'[1]Neprofi'!EK47*100,2))</f>
        <v>0</v>
      </c>
      <c r="M45" s="110">
        <f>IF('[1]Neprofi'!EK47=0,"",ROUND('[1]Neprofi'!EM47/'[1]Neprofi'!EK47*100,2))</f>
        <v>0</v>
      </c>
      <c r="N45" s="107">
        <f>'[1]Neprofi'!BO47</f>
        <v>280</v>
      </c>
      <c r="O45" s="107">
        <f t="shared" si="13"/>
        <v>1846</v>
      </c>
      <c r="P45" s="110">
        <f t="shared" si="14"/>
        <v>3.69</v>
      </c>
      <c r="Q45" s="109">
        <f t="shared" si="15"/>
        <v>0.11</v>
      </c>
      <c r="R45" s="108">
        <f>'[1]Neprofi'!AA47</f>
        <v>16</v>
      </c>
      <c r="S45" s="109">
        <f t="shared" si="4"/>
        <v>3.2</v>
      </c>
      <c r="T45" s="108">
        <f>'[1]Neprofi'!AB47</f>
        <v>1</v>
      </c>
      <c r="U45" s="109">
        <f t="shared" si="5"/>
        <v>6.25</v>
      </c>
      <c r="V45" s="108">
        <f>'[1]Neprofi'!AC47</f>
        <v>52</v>
      </c>
      <c r="W45" s="109">
        <f>IF(V45=0,"",ROUND('[1]Neprofi'!AD47/V45*100,2))</f>
        <v>100</v>
      </c>
      <c r="X45" s="109">
        <f>IF(V45=0,"",ROUND('[1]Neprofi'!AJ47/V45*100,2))</f>
        <v>0</v>
      </c>
      <c r="Y45" s="109">
        <f>IF('[1]Neprofi'!AD47=0,"",ROUND('[1]Neprofi'!AF47/'[1]Neprofi'!AD47*100,2))</f>
        <v>0</v>
      </c>
      <c r="Z45" s="109">
        <f>IF('[1]Neprofi'!AD47=0,"",ROUND(SUM('[1]Neprofi'!AG47+'[1]Neprofi'!AH47)/'[1]Neprofi'!AD47*100,2))</f>
        <v>0</v>
      </c>
      <c r="AA45" s="109">
        <f t="shared" si="6"/>
        <v>0.1</v>
      </c>
      <c r="AB45" s="108">
        <f>'[1]Neprofi'!AL47</f>
        <v>196</v>
      </c>
      <c r="AC45" s="109">
        <f t="shared" si="7"/>
        <v>0.39</v>
      </c>
      <c r="AD45" s="109">
        <f t="shared" si="8"/>
        <v>12.25</v>
      </c>
      <c r="AE45" s="133">
        <f>IF(AB45=0,"",ROUND('[1]Neprofi'!BA47/AB45*100,2))</f>
        <v>0</v>
      </c>
      <c r="AF45" s="133">
        <f>IF(AB45=0,"",ROUND('[1]Neprofi'!BB47/AB45*100,2))</f>
        <v>0</v>
      </c>
      <c r="AG45" s="108">
        <f>SUM('[1]Neprofi'!AM47+'[1]Neprofi'!AN47)</f>
        <v>196</v>
      </c>
      <c r="AH45" s="109">
        <f>IF(AG45=0,"",ROUND('[1]Neprofi'!AM47/AG45*100,2))</f>
        <v>0</v>
      </c>
      <c r="AI45" s="108">
        <f>SUM('[1]Neprofi'!AO47+'[1]Neprofi'!AP47)</f>
        <v>0</v>
      </c>
      <c r="AJ45" s="109">
        <f t="shared" si="9"/>
        <v>0</v>
      </c>
      <c r="AK45" s="109">
        <f>IF(AI45=0,"",ROUND('[1]Neprofi'!AO47/AI45*100,2))</f>
      </c>
      <c r="AL45" s="108">
        <f>'[1]Neprofi'!AQ47</f>
        <v>0</v>
      </c>
      <c r="AM45" s="109">
        <f t="shared" si="10"/>
        <v>0</v>
      </c>
      <c r="AN45" s="108">
        <f>'[1]Neprofi'!BE47</f>
        <v>0</v>
      </c>
      <c r="AO45" s="108">
        <f>'[1]Neprofi'!BG47</f>
        <v>0</v>
      </c>
      <c r="AP45" s="108">
        <f>'[1]Neprofi'!BM47</f>
        <v>0</v>
      </c>
      <c r="AQ45" s="108">
        <f>'[1]Neprofi'!BP47</f>
        <v>0</v>
      </c>
      <c r="AR45" s="108">
        <f>'[1]Neprofi'!BQ47</f>
        <v>0</v>
      </c>
      <c r="AS45" s="108">
        <f>'[1]Neprofi'!BR47</f>
        <v>0</v>
      </c>
      <c r="AT45" s="108">
        <f>'[1]Neprofi'!BS47</f>
        <v>0</v>
      </c>
      <c r="AU45" s="108">
        <f>SUM('[1]Neprofi'!BV47+'[1]Neprofi'!BX47+'[1]Neprofi'!BZ47)</f>
        <v>0</v>
      </c>
      <c r="AV45" s="109">
        <f>IF(C45=0,"",ROUND('[1]Neprofi'!CD47/(C45/1000),2))</f>
        <v>8</v>
      </c>
      <c r="AW45" s="108">
        <f>'[1]Neprofi'!CF47</f>
        <v>1</v>
      </c>
      <c r="AX45" s="109">
        <f t="shared" si="11"/>
        <v>2</v>
      </c>
      <c r="AY45" s="109">
        <f>IF(C45=0,"",ROUND('[1]Neprofi'!CC47/(C45/1000),2))</f>
        <v>60</v>
      </c>
      <c r="AZ45" s="108">
        <f>'[1]Neprofi'!CI47</f>
        <v>2</v>
      </c>
      <c r="BA45" s="108">
        <f>'[1]Neprofi'!CK47</f>
        <v>1</v>
      </c>
      <c r="BB45" s="108">
        <f>'[1]Neprofi'!CM47</f>
        <v>0</v>
      </c>
      <c r="BC45" s="108">
        <f>'[1]Neprofi'!CL47</f>
        <v>1</v>
      </c>
      <c r="BD45" s="108">
        <f>SUM('[1]Neprofi'!CN47+'[1]Neprofi'!CO47)</f>
        <v>0</v>
      </c>
      <c r="BE45" s="133">
        <f>IF(BD45=0,"",ROUND('[1]Neprofi'!CO47/BD45*100,2))</f>
      </c>
      <c r="BF45" s="108">
        <f>SUM('[1]Neprofi'!CP47+'[1]Neprofi'!CQ47)</f>
        <v>0</v>
      </c>
      <c r="BG45" s="108">
        <f>'[1]Neprofi'!CR47</f>
        <v>0</v>
      </c>
      <c r="BH45" s="108">
        <f>'[1]Neprofi'!CS47</f>
        <v>0</v>
      </c>
      <c r="BI45" s="108">
        <f>SUM('[1]Neprofi'!CT47+'[1]Neprofi'!CU47)</f>
        <v>0</v>
      </c>
      <c r="BJ45" s="108">
        <f>'[1]Neprofi'!CW47</f>
        <v>0</v>
      </c>
      <c r="BK45" s="108">
        <f>'[1]Neprofi'!CX47</f>
        <v>0</v>
      </c>
      <c r="BL45" s="135">
        <f>'[1]Neprofi'!CZ47</f>
        <v>0</v>
      </c>
      <c r="BM45" s="136">
        <f t="shared" si="1"/>
        <v>0</v>
      </c>
      <c r="BN45" s="136">
        <f t="shared" si="2"/>
        <v>0</v>
      </c>
      <c r="BO45" s="137">
        <f t="shared" si="3"/>
        <v>0</v>
      </c>
    </row>
    <row r="46" spans="1:67" s="126" customFormat="1" ht="12.75">
      <c r="A46" s="241">
        <f>'[1]Neprofi'!A48</f>
        <v>39</v>
      </c>
      <c r="B46" s="132" t="str">
        <f>IF('[1]Neprofi'!B48="","",CONCATENATE('[1]Neprofi'!B48))</f>
        <v>Velká Štáhle</v>
      </c>
      <c r="C46" s="107">
        <f>'[1]Neprofi'!D48</f>
        <v>338</v>
      </c>
      <c r="D46" s="108">
        <f>'[1]Neprofi'!H48-'[1]Neprofi'!FB48</f>
        <v>2885</v>
      </c>
      <c r="E46" s="109">
        <f>IF(D46=0,"",ROUND('[1]Neprofi'!U48/D46*100,2))</f>
        <v>100</v>
      </c>
      <c r="F46" s="109">
        <f>IF(C46=0,"",ROUND('[1]Neprofi'!T48/C46*1000,2))</f>
        <v>5.92</v>
      </c>
      <c r="G46" s="108">
        <f>'[1]Neprofi'!V48-'[1]Neprofi'!FA48</f>
        <v>62</v>
      </c>
      <c r="H46" s="107">
        <f>IF('[1]Neprofi'!U48=0,"",ROUND(G46/'[1]Neprofi'!U48*100,2))</f>
        <v>2.15</v>
      </c>
      <c r="I46" s="110">
        <f t="shared" si="12"/>
        <v>183.43</v>
      </c>
      <c r="J46" s="134">
        <f>IF(C46=0,"",ROUND(('[1]Neprofi'!EK48-'[1]Neprofi'!EZ48)/C46,2))</f>
        <v>36.71</v>
      </c>
      <c r="K46" s="134">
        <f>IF(AB46=0,"",ROUND(('[1]Neprofi'!EK48-'[1]Neprofi'!EZ48)/AB46,2))</f>
        <v>30.41</v>
      </c>
      <c r="L46" s="110">
        <f>IF('[1]Neprofi'!EK48=0,"",ROUND('[1]Neprofi'!EL48/'[1]Neprofi'!EK48*100,2))</f>
        <v>11.35</v>
      </c>
      <c r="M46" s="110">
        <f>IF('[1]Neprofi'!EK48=0,"",ROUND('[1]Neprofi'!EM48/'[1]Neprofi'!EK48*100,2))</f>
        <v>0</v>
      </c>
      <c r="N46" s="107">
        <f>'[1]Neprofi'!BO48</f>
        <v>280</v>
      </c>
      <c r="O46" s="107">
        <f t="shared" si="13"/>
        <v>3165</v>
      </c>
      <c r="P46" s="110">
        <f t="shared" si="14"/>
        <v>9.36</v>
      </c>
      <c r="Q46" s="109">
        <f t="shared" si="15"/>
        <v>0.13</v>
      </c>
      <c r="R46" s="108">
        <f>'[1]Neprofi'!AA48</f>
        <v>33</v>
      </c>
      <c r="S46" s="109">
        <f t="shared" si="4"/>
        <v>9.76</v>
      </c>
      <c r="T46" s="108">
        <f>'[1]Neprofi'!AB48</f>
        <v>10</v>
      </c>
      <c r="U46" s="109">
        <f t="shared" si="5"/>
        <v>30.3</v>
      </c>
      <c r="V46" s="108">
        <f>'[1]Neprofi'!AC48</f>
        <v>87</v>
      </c>
      <c r="W46" s="109">
        <f>IF(V46=0,"",ROUND('[1]Neprofi'!AD48/V46*100,2))</f>
        <v>100</v>
      </c>
      <c r="X46" s="109">
        <f>IF(V46=0,"",ROUND('[1]Neprofi'!AJ48/V46*100,2))</f>
        <v>0</v>
      </c>
      <c r="Y46" s="109">
        <f>IF('[1]Neprofi'!AD48=0,"",ROUND('[1]Neprofi'!AF48/'[1]Neprofi'!AD48*100,2))</f>
        <v>0</v>
      </c>
      <c r="Z46" s="109">
        <f>IF('[1]Neprofi'!AD48=0,"",ROUND(SUM('[1]Neprofi'!AG48+'[1]Neprofi'!AH48)/'[1]Neprofi'!AD48*100,2))</f>
        <v>0</v>
      </c>
      <c r="AA46" s="109">
        <f t="shared" si="6"/>
        <v>0.26</v>
      </c>
      <c r="AB46" s="108">
        <f>'[1]Neprofi'!AL48</f>
        <v>408</v>
      </c>
      <c r="AC46" s="109">
        <f t="shared" si="7"/>
        <v>1.21</v>
      </c>
      <c r="AD46" s="109">
        <f t="shared" si="8"/>
        <v>12.36</v>
      </c>
      <c r="AE46" s="133">
        <f>IF(AB46=0,"",ROUND('[1]Neprofi'!BA48/AB46*100,2))</f>
        <v>0</v>
      </c>
      <c r="AF46" s="133">
        <f>IF(AB46=0,"",ROUND('[1]Neprofi'!BB48/AB46*100,2))</f>
        <v>0</v>
      </c>
      <c r="AG46" s="108">
        <f>SUM('[1]Neprofi'!AM48+'[1]Neprofi'!AN48)</f>
        <v>372</v>
      </c>
      <c r="AH46" s="109">
        <f>IF(AG46=0,"",ROUND('[1]Neprofi'!AM48/AG46*100,2))</f>
        <v>10.48</v>
      </c>
      <c r="AI46" s="108">
        <f>SUM('[1]Neprofi'!AO48+'[1]Neprofi'!AP48)</f>
        <v>26</v>
      </c>
      <c r="AJ46" s="109">
        <f t="shared" si="9"/>
        <v>2.6</v>
      </c>
      <c r="AK46" s="109">
        <f>IF(AI46=0,"",ROUND('[1]Neprofi'!AO48/AI46*100,2))</f>
        <v>11.54</v>
      </c>
      <c r="AL46" s="108">
        <f>'[1]Neprofi'!AQ48</f>
        <v>10</v>
      </c>
      <c r="AM46" s="109">
        <f t="shared" si="10"/>
        <v>2.45</v>
      </c>
      <c r="AN46" s="108">
        <f>'[1]Neprofi'!BE48</f>
        <v>0</v>
      </c>
      <c r="AO46" s="108">
        <f>'[1]Neprofi'!BG48</f>
        <v>0</v>
      </c>
      <c r="AP46" s="108">
        <f>'[1]Neprofi'!BM48</f>
        <v>0</v>
      </c>
      <c r="AQ46" s="108">
        <f>'[1]Neprofi'!BP48</f>
        <v>0</v>
      </c>
      <c r="AR46" s="108">
        <f>'[1]Neprofi'!BQ48</f>
        <v>0</v>
      </c>
      <c r="AS46" s="108">
        <f>'[1]Neprofi'!BR48</f>
        <v>0</v>
      </c>
      <c r="AT46" s="108">
        <f>'[1]Neprofi'!BS48</f>
        <v>0</v>
      </c>
      <c r="AU46" s="108">
        <f>SUM('[1]Neprofi'!BV48+'[1]Neprofi'!BX48+'[1]Neprofi'!BZ48)</f>
        <v>0</v>
      </c>
      <c r="AV46" s="109">
        <f>IF(C46=0,"",ROUND('[1]Neprofi'!CD48/(C46/1000),2))</f>
        <v>14.79</v>
      </c>
      <c r="AW46" s="108">
        <f>'[1]Neprofi'!CF48</f>
        <v>0</v>
      </c>
      <c r="AX46" s="109">
        <f t="shared" si="11"/>
        <v>0</v>
      </c>
      <c r="AY46" s="109">
        <f>IF(C46=0,"",ROUND('[1]Neprofi'!CC48/(C46/1000),2))</f>
        <v>88.76</v>
      </c>
      <c r="AZ46" s="108">
        <f>'[1]Neprofi'!CI48</f>
        <v>2</v>
      </c>
      <c r="BA46" s="108">
        <f>'[1]Neprofi'!CK48</f>
        <v>1</v>
      </c>
      <c r="BB46" s="108">
        <f>'[1]Neprofi'!CM48</f>
        <v>0</v>
      </c>
      <c r="BC46" s="108">
        <f>'[1]Neprofi'!CL48</f>
        <v>1</v>
      </c>
      <c r="BD46" s="108">
        <f>SUM('[1]Neprofi'!CN48+'[1]Neprofi'!CO48)</f>
        <v>0</v>
      </c>
      <c r="BE46" s="133">
        <f>IF(BD46=0,"",ROUND('[1]Neprofi'!CO48/BD46*100,2))</f>
      </c>
      <c r="BF46" s="108">
        <f>SUM('[1]Neprofi'!CP48+'[1]Neprofi'!CQ48)</f>
        <v>0</v>
      </c>
      <c r="BG46" s="108">
        <f>'[1]Neprofi'!CR48</f>
        <v>0</v>
      </c>
      <c r="BH46" s="108">
        <f>'[1]Neprofi'!CS48</f>
        <v>0</v>
      </c>
      <c r="BI46" s="108">
        <f>SUM('[1]Neprofi'!CT48+'[1]Neprofi'!CU48)</f>
        <v>0</v>
      </c>
      <c r="BJ46" s="108">
        <f>'[1]Neprofi'!CW48</f>
        <v>0</v>
      </c>
      <c r="BK46" s="108">
        <f>'[1]Neprofi'!CX48</f>
        <v>0</v>
      </c>
      <c r="BL46" s="135">
        <f>'[1]Neprofi'!CZ48</f>
        <v>0</v>
      </c>
      <c r="BM46" s="136">
        <f t="shared" si="1"/>
        <v>0</v>
      </c>
      <c r="BN46" s="136">
        <f t="shared" si="2"/>
        <v>0</v>
      </c>
      <c r="BO46" s="137">
        <f t="shared" si="3"/>
        <v>0</v>
      </c>
    </row>
    <row r="47" spans="1:67" s="126" customFormat="1" ht="12.75">
      <c r="A47" s="241">
        <f>'[1]Neprofi'!A49</f>
        <v>40</v>
      </c>
      <c r="B47" s="132" t="str">
        <f>IF('[1]Neprofi'!B49="","",CONCATENATE('[1]Neprofi'!B49))</f>
        <v>Vysoká</v>
      </c>
      <c r="C47" s="107">
        <f>'[1]Neprofi'!D49</f>
        <v>315</v>
      </c>
      <c r="D47" s="108">
        <f>'[1]Neprofi'!H49-'[1]Neprofi'!FB49</f>
        <v>1891</v>
      </c>
      <c r="E47" s="109">
        <f>IF(D47=0,"",ROUND('[1]Neprofi'!U49/D47*100,2))</f>
        <v>100</v>
      </c>
      <c r="F47" s="109">
        <f>IF(C47=0,"",ROUND('[1]Neprofi'!T49/C47*1000,2))</f>
        <v>0</v>
      </c>
      <c r="G47" s="108">
        <f>'[1]Neprofi'!V49-'[1]Neprofi'!FA49</f>
        <v>45</v>
      </c>
      <c r="H47" s="107">
        <f>IF('[1]Neprofi'!U49=0,"",ROUND(G47/'[1]Neprofi'!U49*100,2))</f>
        <v>2.38</v>
      </c>
      <c r="I47" s="110">
        <f t="shared" si="12"/>
        <v>142.86</v>
      </c>
      <c r="J47" s="134">
        <f>IF(C47=0,"",ROUND(('[1]Neprofi'!EK49-'[1]Neprofi'!EZ49)/C47,2))</f>
        <v>0</v>
      </c>
      <c r="K47" s="134">
        <f>IF(AB47=0,"",ROUND(('[1]Neprofi'!EK49-'[1]Neprofi'!EZ49)/AB47,2))</f>
        <v>0</v>
      </c>
      <c r="L47" s="110">
        <f>IF('[1]Neprofi'!EK49=0,"",ROUND('[1]Neprofi'!EL49/'[1]Neprofi'!EK49*100,2))</f>
      </c>
      <c r="M47" s="110">
        <f>IF('[1]Neprofi'!EK49=0,"",ROUND('[1]Neprofi'!EM49/'[1]Neprofi'!EK49*100,2))</f>
      </c>
      <c r="N47" s="107">
        <f>'[1]Neprofi'!BO49</f>
        <v>705</v>
      </c>
      <c r="O47" s="107">
        <f t="shared" si="13"/>
        <v>2596</v>
      </c>
      <c r="P47" s="110">
        <f t="shared" si="14"/>
        <v>8.24</v>
      </c>
      <c r="Q47" s="109">
        <f t="shared" si="15"/>
        <v>0.06</v>
      </c>
      <c r="R47" s="108">
        <f>'[1]Neprofi'!AA49</f>
        <v>23</v>
      </c>
      <c r="S47" s="109">
        <f t="shared" si="4"/>
        <v>7.3</v>
      </c>
      <c r="T47" s="108">
        <f>'[1]Neprofi'!AB49</f>
        <v>0</v>
      </c>
      <c r="U47" s="109">
        <f t="shared" si="5"/>
        <v>0</v>
      </c>
      <c r="V47" s="108">
        <f>'[1]Neprofi'!AC49</f>
        <v>23</v>
      </c>
      <c r="W47" s="109">
        <f>IF(V47=0,"",ROUND('[1]Neprofi'!AD49/V47*100,2))</f>
        <v>100</v>
      </c>
      <c r="X47" s="109">
        <f>IF(V47=0,"",ROUND('[1]Neprofi'!AJ49/V47*100,2))</f>
        <v>0</v>
      </c>
      <c r="Y47" s="109">
        <f>IF('[1]Neprofi'!AD49=0,"",ROUND('[1]Neprofi'!AF49/'[1]Neprofi'!AD49*100,2))</f>
        <v>0</v>
      </c>
      <c r="Z47" s="109">
        <f>IF('[1]Neprofi'!AD49=0,"",ROUND(SUM('[1]Neprofi'!AG49+'[1]Neprofi'!AH49)/'[1]Neprofi'!AD49*100,2))</f>
        <v>0</v>
      </c>
      <c r="AA47" s="109">
        <f t="shared" si="6"/>
        <v>0.07</v>
      </c>
      <c r="AB47" s="108">
        <f>'[1]Neprofi'!AL49</f>
        <v>152</v>
      </c>
      <c r="AC47" s="109">
        <f t="shared" si="7"/>
        <v>0.48</v>
      </c>
      <c r="AD47" s="109">
        <f t="shared" si="8"/>
        <v>6.61</v>
      </c>
      <c r="AE47" s="133">
        <f>IF(AB47=0,"",ROUND('[1]Neprofi'!BA49/AB47*100,2))</f>
        <v>0</v>
      </c>
      <c r="AF47" s="133">
        <f>IF(AB47=0,"",ROUND('[1]Neprofi'!BB49/AB47*100,2))</f>
        <v>0</v>
      </c>
      <c r="AG47" s="108">
        <f>SUM('[1]Neprofi'!AM49+'[1]Neprofi'!AN49)</f>
        <v>152</v>
      </c>
      <c r="AH47" s="109">
        <f>IF(AG47=0,"",ROUND('[1]Neprofi'!AM49/AG47*100,2))</f>
        <v>12.5</v>
      </c>
      <c r="AI47" s="108">
        <f>SUM('[1]Neprofi'!AO49+'[1]Neprofi'!AP49)</f>
        <v>0</v>
      </c>
      <c r="AJ47" s="109">
        <f t="shared" si="9"/>
      </c>
      <c r="AK47" s="109">
        <f>IF(AI47=0,"",ROUND('[1]Neprofi'!AO49/AI47*100,2))</f>
      </c>
      <c r="AL47" s="108">
        <f>'[1]Neprofi'!AQ49</f>
        <v>0</v>
      </c>
      <c r="AM47" s="109">
        <f t="shared" si="10"/>
        <v>0</v>
      </c>
      <c r="AN47" s="108">
        <f>'[1]Neprofi'!BE49</f>
        <v>0</v>
      </c>
      <c r="AO47" s="108">
        <f>'[1]Neprofi'!BG49</f>
        <v>0</v>
      </c>
      <c r="AP47" s="108">
        <f>'[1]Neprofi'!BM49</f>
        <v>0</v>
      </c>
      <c r="AQ47" s="108">
        <f>'[1]Neprofi'!BP49</f>
        <v>0</v>
      </c>
      <c r="AR47" s="108">
        <f>'[1]Neprofi'!BQ49</f>
        <v>0</v>
      </c>
      <c r="AS47" s="108">
        <f>'[1]Neprofi'!BR49</f>
        <v>0</v>
      </c>
      <c r="AT47" s="108">
        <f>'[1]Neprofi'!BS49</f>
        <v>0</v>
      </c>
      <c r="AU47" s="108">
        <f>SUM('[1]Neprofi'!BV49+'[1]Neprofi'!BX49+'[1]Neprofi'!BZ49)</f>
        <v>0</v>
      </c>
      <c r="AV47" s="109">
        <f>IF(C47=0,"",ROUND('[1]Neprofi'!CD49/(C47/1000),2))</f>
        <v>31.75</v>
      </c>
      <c r="AW47" s="108">
        <f>'[1]Neprofi'!CF49</f>
        <v>0</v>
      </c>
      <c r="AX47" s="109">
        <f t="shared" si="11"/>
        <v>0</v>
      </c>
      <c r="AY47" s="109">
        <f>IF(C47=0,"",ROUND('[1]Neprofi'!CC49/(C47/1000),2))</f>
        <v>238.1</v>
      </c>
      <c r="AZ47" s="108">
        <f>'[1]Neprofi'!CI49</f>
        <v>2</v>
      </c>
      <c r="BA47" s="108">
        <f>'[1]Neprofi'!CK49</f>
        <v>1</v>
      </c>
      <c r="BB47" s="108">
        <f>'[1]Neprofi'!CM49</f>
        <v>0</v>
      </c>
      <c r="BC47" s="108">
        <f>'[1]Neprofi'!CL49</f>
        <v>1</v>
      </c>
      <c r="BD47" s="108">
        <f>SUM('[1]Neprofi'!CN49+'[1]Neprofi'!CO49)</f>
        <v>0</v>
      </c>
      <c r="BE47" s="133">
        <f>IF(BD47=0,"",ROUND('[1]Neprofi'!CO49/BD47*100,2))</f>
      </c>
      <c r="BF47" s="108">
        <f>SUM('[1]Neprofi'!CP49+'[1]Neprofi'!CQ49)</f>
        <v>0</v>
      </c>
      <c r="BG47" s="108">
        <f>'[1]Neprofi'!CR49</f>
        <v>0</v>
      </c>
      <c r="BH47" s="108">
        <f>'[1]Neprofi'!CS49</f>
        <v>0</v>
      </c>
      <c r="BI47" s="108">
        <f>SUM('[1]Neprofi'!CT49+'[1]Neprofi'!CU49)</f>
        <v>0</v>
      </c>
      <c r="BJ47" s="108">
        <f>'[1]Neprofi'!CW49</f>
        <v>0</v>
      </c>
      <c r="BK47" s="108">
        <f>'[1]Neprofi'!CX49</f>
        <v>0</v>
      </c>
      <c r="BL47" s="135">
        <f>'[1]Neprofi'!CZ49</f>
        <v>0</v>
      </c>
      <c r="BM47" s="136">
        <f t="shared" si="1"/>
        <v>0</v>
      </c>
      <c r="BN47" s="136">
        <f t="shared" si="2"/>
        <v>0</v>
      </c>
      <c r="BO47" s="137">
        <f t="shared" si="3"/>
        <v>0</v>
      </c>
    </row>
    <row r="48" spans="1:67" s="126" customFormat="1" ht="12.75">
      <c r="A48" s="241">
        <f>'[1]Neprofi'!A50</f>
        <v>41</v>
      </c>
      <c r="B48" s="132" t="str">
        <f>IF('[1]Neprofi'!B50="","",CONCATENATE('[1]Neprofi'!B50))</f>
        <v>Zátor</v>
      </c>
      <c r="C48" s="107">
        <f>'[1]Neprofi'!D50</f>
        <v>1207</v>
      </c>
      <c r="D48" s="108">
        <f>'[1]Neprofi'!H50-'[1]Neprofi'!FB50</f>
        <v>4131</v>
      </c>
      <c r="E48" s="109">
        <f>IF(D48=0,"",ROUND('[1]Neprofi'!U50/D48*100,2))</f>
        <v>100</v>
      </c>
      <c r="F48" s="109">
        <f>IF(C48=0,"",ROUND('[1]Neprofi'!T50/C48*1000,2))</f>
        <v>0</v>
      </c>
      <c r="G48" s="108">
        <f>'[1]Neprofi'!V50-'[1]Neprofi'!FA50</f>
        <v>113</v>
      </c>
      <c r="H48" s="107">
        <f>IF('[1]Neprofi'!U50=0,"",ROUND(G48/'[1]Neprofi'!U50*100,2))</f>
        <v>2.74</v>
      </c>
      <c r="I48" s="110">
        <f t="shared" si="12"/>
        <v>93.62</v>
      </c>
      <c r="J48" s="134">
        <f>IF(C48=0,"",ROUND(('[1]Neprofi'!EK50-'[1]Neprofi'!EZ50)/C48,2))</f>
        <v>20.71</v>
      </c>
      <c r="K48" s="134">
        <f>IF(AB48=0,"",ROUND(('[1]Neprofi'!EK50-'[1]Neprofi'!EZ50)/AB48,2))</f>
        <v>51.44</v>
      </c>
      <c r="L48" s="110">
        <f>IF('[1]Neprofi'!EK50=0,"",ROUND('[1]Neprofi'!EL50/'[1]Neprofi'!EK50*100,2))</f>
        <v>0</v>
      </c>
      <c r="M48" s="110">
        <f>IF('[1]Neprofi'!EK50=0,"",ROUND('[1]Neprofi'!EM50/'[1]Neprofi'!EK50*100,2))</f>
        <v>0</v>
      </c>
      <c r="N48" s="107">
        <f>'[1]Neprofi'!BO50</f>
        <v>400</v>
      </c>
      <c r="O48" s="107">
        <f t="shared" si="13"/>
        <v>4531</v>
      </c>
      <c r="P48" s="110">
        <f t="shared" si="14"/>
        <v>3.75</v>
      </c>
      <c r="Q48" s="109">
        <f t="shared" si="15"/>
        <v>0.11</v>
      </c>
      <c r="R48" s="108">
        <f>'[1]Neprofi'!AA50</f>
        <v>59</v>
      </c>
      <c r="S48" s="109">
        <f t="shared" si="4"/>
        <v>4.89</v>
      </c>
      <c r="T48" s="108">
        <f>'[1]Neprofi'!AB50</f>
        <v>2</v>
      </c>
      <c r="U48" s="109">
        <f t="shared" si="5"/>
        <v>3.39</v>
      </c>
      <c r="V48" s="108">
        <f>'[1]Neprofi'!AC50</f>
        <v>130</v>
      </c>
      <c r="W48" s="109">
        <f>IF(V48=0,"",ROUND('[1]Neprofi'!AD50/V48*100,2))</f>
        <v>100</v>
      </c>
      <c r="X48" s="109">
        <f>IF(V48=0,"",ROUND('[1]Neprofi'!AJ50/V48*100,2))</f>
        <v>0</v>
      </c>
      <c r="Y48" s="109">
        <f>IF('[1]Neprofi'!AD50=0,"",ROUND('[1]Neprofi'!AF50/'[1]Neprofi'!AD50*100,2))</f>
        <v>3.85</v>
      </c>
      <c r="Z48" s="109">
        <f>IF('[1]Neprofi'!AD50=0,"",ROUND(SUM('[1]Neprofi'!AG50+'[1]Neprofi'!AH50)/'[1]Neprofi'!AD50*100,2))</f>
        <v>0</v>
      </c>
      <c r="AA48" s="109">
        <f t="shared" si="6"/>
        <v>0.11</v>
      </c>
      <c r="AB48" s="108">
        <f>'[1]Neprofi'!AL50</f>
        <v>486</v>
      </c>
      <c r="AC48" s="109">
        <f t="shared" si="7"/>
        <v>0.4</v>
      </c>
      <c r="AD48" s="109">
        <f t="shared" si="8"/>
        <v>8.24</v>
      </c>
      <c r="AE48" s="133">
        <f>IF(AB48=0,"",ROUND('[1]Neprofi'!BA50/AB48*100,2))</f>
        <v>0</v>
      </c>
      <c r="AF48" s="133">
        <f>IF(AB48=0,"",ROUND('[1]Neprofi'!BB50/AB48*100,2))</f>
        <v>0</v>
      </c>
      <c r="AG48" s="108">
        <f>SUM('[1]Neprofi'!AM50+'[1]Neprofi'!AN50)</f>
        <v>456</v>
      </c>
      <c r="AH48" s="109">
        <f>IF(AG48=0,"",ROUND('[1]Neprofi'!AM50/AG48*100,2))</f>
        <v>1.97</v>
      </c>
      <c r="AI48" s="108">
        <f>SUM('[1]Neprofi'!AO50+'[1]Neprofi'!AP50)</f>
        <v>30</v>
      </c>
      <c r="AJ48" s="109">
        <f t="shared" si="9"/>
        <v>15</v>
      </c>
      <c r="AK48" s="109">
        <f>IF(AI48=0,"",ROUND('[1]Neprofi'!AO50/AI48*100,2))</f>
        <v>13.33</v>
      </c>
      <c r="AL48" s="108">
        <f>'[1]Neprofi'!AQ50</f>
        <v>0</v>
      </c>
      <c r="AM48" s="109">
        <f t="shared" si="10"/>
        <v>0</v>
      </c>
      <c r="AN48" s="108">
        <f>'[1]Neprofi'!BE50</f>
        <v>0</v>
      </c>
      <c r="AO48" s="108">
        <f>'[1]Neprofi'!BG50</f>
        <v>12</v>
      </c>
      <c r="AP48" s="108">
        <f>'[1]Neprofi'!BM50</f>
        <v>0</v>
      </c>
      <c r="AQ48" s="108">
        <f>'[1]Neprofi'!BP50</f>
        <v>0</v>
      </c>
      <c r="AR48" s="108">
        <f>'[1]Neprofi'!BQ50</f>
        <v>0</v>
      </c>
      <c r="AS48" s="108">
        <f>'[1]Neprofi'!BR50</f>
        <v>0</v>
      </c>
      <c r="AT48" s="108">
        <f>'[1]Neprofi'!BS50</f>
        <v>0</v>
      </c>
      <c r="AU48" s="108">
        <f>SUM('[1]Neprofi'!BV50+'[1]Neprofi'!BX50+'[1]Neprofi'!BZ50)</f>
        <v>0</v>
      </c>
      <c r="AV48" s="109">
        <f>IF(C48=0,"",ROUND('[1]Neprofi'!CD50/(C48/1000),2))</f>
        <v>3.31</v>
      </c>
      <c r="AW48" s="108">
        <f>'[1]Neprofi'!CF50</f>
        <v>2</v>
      </c>
      <c r="AX48" s="109">
        <f t="shared" si="11"/>
        <v>1.66</v>
      </c>
      <c r="AY48" s="109">
        <f>IF(C48=0,"",ROUND('[1]Neprofi'!CC50/(C48/1000),2))</f>
        <v>29.83</v>
      </c>
      <c r="AZ48" s="108">
        <f>'[1]Neprofi'!CI50</f>
        <v>6</v>
      </c>
      <c r="BA48" s="108">
        <f>'[1]Neprofi'!CK50</f>
        <v>1</v>
      </c>
      <c r="BB48" s="108">
        <f>'[1]Neprofi'!CM50</f>
        <v>0</v>
      </c>
      <c r="BC48" s="108">
        <f>'[1]Neprofi'!CL50</f>
        <v>1</v>
      </c>
      <c r="BD48" s="108">
        <f>SUM('[1]Neprofi'!CN50+'[1]Neprofi'!CO50)</f>
        <v>0</v>
      </c>
      <c r="BE48" s="133">
        <f>IF(BD48=0,"",ROUND('[1]Neprofi'!CO50/BD48*100,2))</f>
      </c>
      <c r="BF48" s="108">
        <f>SUM('[1]Neprofi'!CP50+'[1]Neprofi'!CQ50)</f>
        <v>0</v>
      </c>
      <c r="BG48" s="108">
        <f>'[1]Neprofi'!CR50</f>
        <v>0</v>
      </c>
      <c r="BH48" s="108">
        <f>'[1]Neprofi'!CS50</f>
        <v>0</v>
      </c>
      <c r="BI48" s="108">
        <f>SUM('[1]Neprofi'!CT50+'[1]Neprofi'!CU50)</f>
        <v>0</v>
      </c>
      <c r="BJ48" s="108">
        <f>'[1]Neprofi'!CW50</f>
        <v>0</v>
      </c>
      <c r="BK48" s="108">
        <f>'[1]Neprofi'!CX50</f>
        <v>0</v>
      </c>
      <c r="BL48" s="135">
        <f>'[1]Neprofi'!CZ50</f>
        <v>0</v>
      </c>
      <c r="BM48" s="136">
        <f t="shared" si="1"/>
        <v>0</v>
      </c>
      <c r="BN48" s="136">
        <f t="shared" si="2"/>
        <v>0</v>
      </c>
      <c r="BO48" s="137">
        <f t="shared" si="3"/>
        <v>0</v>
      </c>
    </row>
    <row r="49" spans="1:67" s="126" customFormat="1" ht="12.75">
      <c r="A49" s="241">
        <f>'[1]Neprofi'!A51</f>
        <v>42</v>
      </c>
      <c r="B49" s="132">
        <f>IF('[1]Neprofi'!B51="","",CONCATENATE('[1]Neprofi'!B51))</f>
      </c>
      <c r="C49" s="107">
        <f>'[1]Neprofi'!D51</f>
        <v>0</v>
      </c>
      <c r="D49" s="108">
        <f>'[1]Neprofi'!H51-'[1]Neprofi'!FB51</f>
        <v>0</v>
      </c>
      <c r="E49" s="109">
        <f>IF(D49=0,"",ROUND('[1]Neprofi'!U51/D49*100,2))</f>
      </c>
      <c r="F49" s="109">
        <f>IF(C49=0,"",ROUND('[1]Neprofi'!T51/C49*1000,2))</f>
      </c>
      <c r="G49" s="108">
        <f>'[1]Neprofi'!V51-'[1]Neprofi'!FA51</f>
        <v>0</v>
      </c>
      <c r="H49" s="107">
        <f>IF('[1]Neprofi'!U51=0,"",ROUND(G49/'[1]Neprofi'!U51*100,2))</f>
      </c>
      <c r="I49" s="110">
        <f t="shared" si="12"/>
      </c>
      <c r="J49" s="134">
        <f>IF(C49=0,"",ROUND(('[1]Neprofi'!EK51-'[1]Neprofi'!EZ51)/C49,2))</f>
      </c>
      <c r="K49" s="134">
        <f>IF(AB49=0,"",ROUND(('[1]Neprofi'!EK51-'[1]Neprofi'!EZ51)/AB49,2))</f>
      </c>
      <c r="L49" s="110">
        <f>IF('[1]Neprofi'!EK51=0,"",ROUND('[1]Neprofi'!EL51/'[1]Neprofi'!EK51*100,2))</f>
      </c>
      <c r="M49" s="110">
        <f>IF('[1]Neprofi'!EK51=0,"",ROUND('[1]Neprofi'!EM51/'[1]Neprofi'!EK51*100,2))</f>
      </c>
      <c r="N49" s="107">
        <f>'[1]Neprofi'!BO51</f>
        <v>0</v>
      </c>
      <c r="O49" s="107">
        <f t="shared" si="13"/>
        <v>0</v>
      </c>
      <c r="P49" s="110">
        <f t="shared" si="14"/>
      </c>
      <c r="Q49" s="109">
        <f t="shared" si="15"/>
      </c>
      <c r="R49" s="108">
        <f>'[1]Neprofi'!AA51</f>
        <v>0</v>
      </c>
      <c r="S49" s="109">
        <f t="shared" si="4"/>
      </c>
      <c r="T49" s="108">
        <f>'[1]Neprofi'!AB51</f>
        <v>0</v>
      </c>
      <c r="U49" s="109">
        <f t="shared" si="5"/>
      </c>
      <c r="V49" s="108">
        <f>'[1]Neprofi'!AC51</f>
        <v>0</v>
      </c>
      <c r="W49" s="109">
        <f>IF(V49=0,"",ROUND('[1]Neprofi'!AD51/V49*100,2))</f>
      </c>
      <c r="X49" s="109">
        <f>IF(V49=0,"",ROUND('[1]Neprofi'!AJ51/V49*100,2))</f>
      </c>
      <c r="Y49" s="109">
        <f>IF('[1]Neprofi'!AD51=0,"",ROUND('[1]Neprofi'!AF51/'[1]Neprofi'!AD51*100,2))</f>
      </c>
      <c r="Z49" s="109">
        <f>IF('[1]Neprofi'!AD51=0,"",ROUND(SUM('[1]Neprofi'!AG51+'[1]Neprofi'!AH51)/'[1]Neprofi'!AD51*100,2))</f>
      </c>
      <c r="AA49" s="109">
        <f t="shared" si="6"/>
      </c>
      <c r="AB49" s="108">
        <f>'[1]Neprofi'!AL51</f>
        <v>0</v>
      </c>
      <c r="AC49" s="109">
        <f t="shared" si="7"/>
      </c>
      <c r="AD49" s="109">
        <f t="shared" si="8"/>
      </c>
      <c r="AE49" s="133">
        <f>IF(AB49=0,"",ROUND('[1]Neprofi'!BA51/AB49*100,2))</f>
      </c>
      <c r="AF49" s="133">
        <f>IF(AB49=0,"",ROUND('[1]Neprofi'!BB51/AB49*100,2))</f>
      </c>
      <c r="AG49" s="108">
        <f>SUM('[1]Neprofi'!AM51+'[1]Neprofi'!AN51)</f>
        <v>0</v>
      </c>
      <c r="AH49" s="109">
        <f>IF(AG49=0,"",ROUND('[1]Neprofi'!AM51/AG49*100,2))</f>
      </c>
      <c r="AI49" s="108">
        <f>SUM('[1]Neprofi'!AO51+'[1]Neprofi'!AP51)</f>
        <v>0</v>
      </c>
      <c r="AJ49" s="109">
        <f t="shared" si="9"/>
      </c>
      <c r="AK49" s="109">
        <f>IF(AI49=0,"",ROUND('[1]Neprofi'!AO51/AI49*100,2))</f>
      </c>
      <c r="AL49" s="108">
        <f>'[1]Neprofi'!AQ51</f>
        <v>0</v>
      </c>
      <c r="AM49" s="109">
        <f t="shared" si="10"/>
      </c>
      <c r="AN49" s="108">
        <f>'[1]Neprofi'!BE51</f>
        <v>0</v>
      </c>
      <c r="AO49" s="108">
        <f>'[1]Neprofi'!BG51</f>
        <v>0</v>
      </c>
      <c r="AP49" s="108">
        <f>'[1]Neprofi'!BM51</f>
        <v>0</v>
      </c>
      <c r="AQ49" s="108">
        <f>'[1]Neprofi'!BP51</f>
        <v>0</v>
      </c>
      <c r="AR49" s="108">
        <f>'[1]Neprofi'!BQ51</f>
        <v>0</v>
      </c>
      <c r="AS49" s="108">
        <f>'[1]Neprofi'!BR51</f>
        <v>0</v>
      </c>
      <c r="AT49" s="108">
        <f>'[1]Neprofi'!BS51</f>
        <v>0</v>
      </c>
      <c r="AU49" s="108">
        <f>SUM('[1]Neprofi'!BV51+'[1]Neprofi'!BX51+'[1]Neprofi'!BZ51)</f>
        <v>0</v>
      </c>
      <c r="AV49" s="109">
        <f>IF(C49=0,"",ROUND('[1]Neprofi'!CD51/(C49/1000),2))</f>
      </c>
      <c r="AW49" s="108">
        <f>'[1]Neprofi'!CF51</f>
        <v>0</v>
      </c>
      <c r="AX49" s="109">
        <f t="shared" si="11"/>
      </c>
      <c r="AY49" s="109">
        <f>IF(C49=0,"",ROUND('[1]Neprofi'!CC51/(C49/1000),2))</f>
      </c>
      <c r="AZ49" s="108">
        <f>'[1]Neprofi'!CI51</f>
        <v>0</v>
      </c>
      <c r="BA49" s="108">
        <f>'[1]Neprofi'!CK51</f>
        <v>0</v>
      </c>
      <c r="BB49" s="108">
        <f>'[1]Neprofi'!CM51</f>
        <v>0</v>
      </c>
      <c r="BC49" s="108">
        <f>'[1]Neprofi'!CL51</f>
        <v>0</v>
      </c>
      <c r="BD49" s="108">
        <f>SUM('[1]Neprofi'!CN51+'[1]Neprofi'!CO51)</f>
        <v>0</v>
      </c>
      <c r="BE49" s="133">
        <f>IF(BD49=0,"",ROUND('[1]Neprofi'!CO51/BD49*100,2))</f>
      </c>
      <c r="BF49" s="108">
        <f>SUM('[1]Neprofi'!CP51+'[1]Neprofi'!CQ51)</f>
        <v>0</v>
      </c>
      <c r="BG49" s="108">
        <f>'[1]Neprofi'!CR51</f>
        <v>0</v>
      </c>
      <c r="BH49" s="108">
        <f>'[1]Neprofi'!CS51</f>
        <v>0</v>
      </c>
      <c r="BI49" s="108">
        <f>SUM('[1]Neprofi'!CT51+'[1]Neprofi'!CU51)</f>
        <v>0</v>
      </c>
      <c r="BJ49" s="108">
        <f>'[1]Neprofi'!CW51</f>
        <v>0</v>
      </c>
      <c r="BK49" s="108">
        <f>'[1]Neprofi'!CX51</f>
        <v>0</v>
      </c>
      <c r="BL49" s="135">
        <f>'[1]Neprofi'!CZ51</f>
        <v>0</v>
      </c>
      <c r="BM49" s="136">
        <f t="shared" si="1"/>
      </c>
      <c r="BN49" s="136">
        <f t="shared" si="2"/>
      </c>
      <c r="BO49" s="137">
        <f t="shared" si="3"/>
      </c>
    </row>
    <row r="50" spans="1:67" s="126" customFormat="1" ht="12.75">
      <c r="A50" s="241">
        <f>'[1]Neprofi'!A52</f>
        <v>43</v>
      </c>
      <c r="B50" s="132">
        <f>IF('[1]Neprofi'!B52="","",CONCATENATE('[1]Neprofi'!B52))</f>
      </c>
      <c r="C50" s="107">
        <f>'[1]Neprofi'!D52</f>
        <v>0</v>
      </c>
      <c r="D50" s="108">
        <f>'[1]Neprofi'!H52-'[1]Neprofi'!FB52</f>
        <v>0</v>
      </c>
      <c r="E50" s="109">
        <f>IF(D50=0,"",ROUND('[1]Neprofi'!U52/D50*100,2))</f>
      </c>
      <c r="F50" s="109">
        <f>IF(C50=0,"",ROUND('[1]Neprofi'!T52/C50*1000,2))</f>
      </c>
      <c r="G50" s="108">
        <f>'[1]Neprofi'!V52-'[1]Neprofi'!FA52</f>
        <v>0</v>
      </c>
      <c r="H50" s="107">
        <f>IF('[1]Neprofi'!U52=0,"",ROUND(G50/'[1]Neprofi'!U52*100,2))</f>
      </c>
      <c r="I50" s="110">
        <f t="shared" si="12"/>
      </c>
      <c r="J50" s="134">
        <f>IF(C50=0,"",ROUND(('[1]Neprofi'!EK52-'[1]Neprofi'!EZ52)/C50,2))</f>
      </c>
      <c r="K50" s="134">
        <f>IF(AB50=0,"",ROUND(('[1]Neprofi'!EK52-'[1]Neprofi'!EZ52)/AB50,2))</f>
      </c>
      <c r="L50" s="110">
        <f>IF('[1]Neprofi'!EK52=0,"",ROUND('[1]Neprofi'!EL52/'[1]Neprofi'!EK52*100,2))</f>
      </c>
      <c r="M50" s="110">
        <f>IF('[1]Neprofi'!EK52=0,"",ROUND('[1]Neprofi'!EM52/'[1]Neprofi'!EK52*100,2))</f>
      </c>
      <c r="N50" s="107">
        <f>'[1]Neprofi'!BO52</f>
        <v>0</v>
      </c>
      <c r="O50" s="107">
        <f t="shared" si="13"/>
        <v>0</v>
      </c>
      <c r="P50" s="110">
        <f t="shared" si="14"/>
      </c>
      <c r="Q50" s="109">
        <f t="shared" si="15"/>
      </c>
      <c r="R50" s="108">
        <f>'[1]Neprofi'!AA52</f>
        <v>0</v>
      </c>
      <c r="S50" s="109">
        <f t="shared" si="4"/>
      </c>
      <c r="T50" s="108">
        <f>'[1]Neprofi'!AB52</f>
        <v>0</v>
      </c>
      <c r="U50" s="109">
        <f t="shared" si="5"/>
      </c>
      <c r="V50" s="108">
        <f>'[1]Neprofi'!AC52</f>
        <v>0</v>
      </c>
      <c r="W50" s="109">
        <f>IF(V50=0,"",ROUND('[1]Neprofi'!AD52/V50*100,2))</f>
      </c>
      <c r="X50" s="109">
        <f>IF(V50=0,"",ROUND('[1]Neprofi'!AJ52/V50*100,2))</f>
      </c>
      <c r="Y50" s="109">
        <f>IF('[1]Neprofi'!AD52=0,"",ROUND('[1]Neprofi'!AF52/'[1]Neprofi'!AD52*100,2))</f>
      </c>
      <c r="Z50" s="109">
        <f>IF('[1]Neprofi'!AD52=0,"",ROUND(SUM('[1]Neprofi'!AG52+'[1]Neprofi'!AH52)/'[1]Neprofi'!AD52*100,2))</f>
      </c>
      <c r="AA50" s="109">
        <f t="shared" si="6"/>
      </c>
      <c r="AB50" s="108">
        <f>'[1]Neprofi'!AL52</f>
        <v>0</v>
      </c>
      <c r="AC50" s="109">
        <f t="shared" si="7"/>
      </c>
      <c r="AD50" s="109">
        <f t="shared" si="8"/>
      </c>
      <c r="AE50" s="133">
        <f>IF(AB50=0,"",ROUND('[1]Neprofi'!BA52/AB50*100,2))</f>
      </c>
      <c r="AF50" s="133">
        <f>IF(AB50=0,"",ROUND('[1]Neprofi'!BB52/AB50*100,2))</f>
      </c>
      <c r="AG50" s="108">
        <f>SUM('[1]Neprofi'!AM52+'[1]Neprofi'!AN52)</f>
        <v>0</v>
      </c>
      <c r="AH50" s="109">
        <f>IF(AG50=0,"",ROUND('[1]Neprofi'!AM52/AG50*100,2))</f>
      </c>
      <c r="AI50" s="108">
        <f>SUM('[1]Neprofi'!AO52+'[1]Neprofi'!AP52)</f>
        <v>0</v>
      </c>
      <c r="AJ50" s="109">
        <f t="shared" si="9"/>
      </c>
      <c r="AK50" s="109">
        <f>IF(AI50=0,"",ROUND('[1]Neprofi'!AO52/AI50*100,2))</f>
      </c>
      <c r="AL50" s="108">
        <f>'[1]Neprofi'!AQ52</f>
        <v>0</v>
      </c>
      <c r="AM50" s="109">
        <f t="shared" si="10"/>
      </c>
      <c r="AN50" s="108">
        <f>'[1]Neprofi'!BE52</f>
        <v>0</v>
      </c>
      <c r="AO50" s="108">
        <f>'[1]Neprofi'!BG52</f>
        <v>0</v>
      </c>
      <c r="AP50" s="108">
        <f>'[1]Neprofi'!BM52</f>
        <v>0</v>
      </c>
      <c r="AQ50" s="108">
        <f>'[1]Neprofi'!BP52</f>
        <v>0</v>
      </c>
      <c r="AR50" s="108">
        <f>'[1]Neprofi'!BQ52</f>
        <v>0</v>
      </c>
      <c r="AS50" s="108">
        <f>'[1]Neprofi'!BR52</f>
        <v>0</v>
      </c>
      <c r="AT50" s="108">
        <f>'[1]Neprofi'!BS52</f>
        <v>0</v>
      </c>
      <c r="AU50" s="108">
        <f>SUM('[1]Neprofi'!BV52+'[1]Neprofi'!BX52+'[1]Neprofi'!BZ52)</f>
        <v>0</v>
      </c>
      <c r="AV50" s="109">
        <f>IF(C50=0,"",ROUND('[1]Neprofi'!CD52/(C50/1000),2))</f>
      </c>
      <c r="AW50" s="108">
        <f>'[1]Neprofi'!CF52</f>
        <v>0</v>
      </c>
      <c r="AX50" s="109">
        <f t="shared" si="11"/>
      </c>
      <c r="AY50" s="109">
        <f>IF(C50=0,"",ROUND('[1]Neprofi'!CC52/(C50/1000),2))</f>
      </c>
      <c r="AZ50" s="108">
        <f>'[1]Neprofi'!CI52</f>
        <v>0</v>
      </c>
      <c r="BA50" s="108">
        <f>'[1]Neprofi'!CK52</f>
        <v>0</v>
      </c>
      <c r="BB50" s="108">
        <f>'[1]Neprofi'!CM52</f>
        <v>0</v>
      </c>
      <c r="BC50" s="108">
        <f>'[1]Neprofi'!CL52</f>
        <v>0</v>
      </c>
      <c r="BD50" s="108">
        <f>SUM('[1]Neprofi'!CN52+'[1]Neprofi'!CO52)</f>
        <v>0</v>
      </c>
      <c r="BE50" s="133">
        <f>IF(BD50=0,"",ROUND('[1]Neprofi'!CO52/BD50*100,2))</f>
      </c>
      <c r="BF50" s="108">
        <f>SUM('[1]Neprofi'!CP52+'[1]Neprofi'!CQ52)</f>
        <v>0</v>
      </c>
      <c r="BG50" s="108">
        <f>'[1]Neprofi'!CR52</f>
        <v>0</v>
      </c>
      <c r="BH50" s="108">
        <f>'[1]Neprofi'!CS52</f>
        <v>0</v>
      </c>
      <c r="BI50" s="108">
        <f>SUM('[1]Neprofi'!CT52+'[1]Neprofi'!CU52)</f>
        <v>0</v>
      </c>
      <c r="BJ50" s="108">
        <f>'[1]Neprofi'!CW52</f>
        <v>0</v>
      </c>
      <c r="BK50" s="108">
        <f>'[1]Neprofi'!CX52</f>
        <v>0</v>
      </c>
      <c r="BL50" s="135">
        <f>'[1]Neprofi'!CZ52</f>
        <v>0</v>
      </c>
      <c r="BM50" s="136">
        <f t="shared" si="1"/>
      </c>
      <c r="BN50" s="136">
        <f t="shared" si="2"/>
      </c>
      <c r="BO50" s="137">
        <f t="shared" si="3"/>
      </c>
    </row>
    <row r="51" spans="1:67" s="126" customFormat="1" ht="12.75">
      <c r="A51" s="241">
        <f>'[1]Neprofi'!A53</f>
        <v>44</v>
      </c>
      <c r="B51" s="132">
        <f>IF('[1]Neprofi'!B53="","",CONCATENATE('[1]Neprofi'!B53))</f>
      </c>
      <c r="C51" s="107">
        <f>'[1]Neprofi'!D53</f>
        <v>0</v>
      </c>
      <c r="D51" s="108">
        <f>'[1]Neprofi'!H53-'[1]Neprofi'!FB53</f>
        <v>0</v>
      </c>
      <c r="E51" s="109">
        <f>IF(D51=0,"",ROUND('[1]Neprofi'!U53/D51*100,2))</f>
      </c>
      <c r="F51" s="109">
        <f>IF(C51=0,"",ROUND('[1]Neprofi'!T53/C51*1000,2))</f>
      </c>
      <c r="G51" s="108">
        <f>'[1]Neprofi'!V53-'[1]Neprofi'!FA53</f>
        <v>0</v>
      </c>
      <c r="H51" s="107">
        <f>IF('[1]Neprofi'!U53=0,"",ROUND(G51/'[1]Neprofi'!U53*100,2))</f>
      </c>
      <c r="I51" s="110">
        <f t="shared" si="12"/>
      </c>
      <c r="J51" s="134">
        <f>IF(C51=0,"",ROUND(('[1]Neprofi'!EK53-'[1]Neprofi'!EZ53)/C51,2))</f>
      </c>
      <c r="K51" s="134">
        <f>IF(AB51=0,"",ROUND(('[1]Neprofi'!EK53-'[1]Neprofi'!EZ53)/AB51,2))</f>
      </c>
      <c r="L51" s="110">
        <f>IF('[1]Neprofi'!EK53=0,"",ROUND('[1]Neprofi'!EL53/'[1]Neprofi'!EK53*100,2))</f>
      </c>
      <c r="M51" s="110">
        <f>IF('[1]Neprofi'!EK53=0,"",ROUND('[1]Neprofi'!EM53/'[1]Neprofi'!EK53*100,2))</f>
      </c>
      <c r="N51" s="107">
        <f>'[1]Neprofi'!BO53</f>
        <v>0</v>
      </c>
      <c r="O51" s="107">
        <f t="shared" si="13"/>
        <v>0</v>
      </c>
      <c r="P51" s="110">
        <f t="shared" si="14"/>
      </c>
      <c r="Q51" s="109">
        <f t="shared" si="15"/>
      </c>
      <c r="R51" s="108">
        <f>'[1]Neprofi'!AA53</f>
        <v>0</v>
      </c>
      <c r="S51" s="109">
        <f t="shared" si="4"/>
      </c>
      <c r="T51" s="108">
        <f>'[1]Neprofi'!AB53</f>
        <v>0</v>
      </c>
      <c r="U51" s="109">
        <f t="shared" si="5"/>
      </c>
      <c r="V51" s="108">
        <f>'[1]Neprofi'!AC53</f>
        <v>0</v>
      </c>
      <c r="W51" s="109">
        <f>IF(V51=0,"",ROUND('[1]Neprofi'!AD53/V51*100,2))</f>
      </c>
      <c r="X51" s="109">
        <f>IF(V51=0,"",ROUND('[1]Neprofi'!AJ53/V51*100,2))</f>
      </c>
      <c r="Y51" s="109">
        <f>IF('[1]Neprofi'!AD53=0,"",ROUND('[1]Neprofi'!AF53/'[1]Neprofi'!AD53*100,2))</f>
      </c>
      <c r="Z51" s="109">
        <f>IF('[1]Neprofi'!AD53=0,"",ROUND(SUM('[1]Neprofi'!AG53+'[1]Neprofi'!AH53)/'[1]Neprofi'!AD53*100,2))</f>
      </c>
      <c r="AA51" s="109">
        <f t="shared" si="6"/>
      </c>
      <c r="AB51" s="108">
        <f>'[1]Neprofi'!AL53</f>
        <v>0</v>
      </c>
      <c r="AC51" s="109">
        <f t="shared" si="7"/>
      </c>
      <c r="AD51" s="109">
        <f t="shared" si="8"/>
      </c>
      <c r="AE51" s="133">
        <f>IF(AB51=0,"",ROUND('[1]Neprofi'!BA53/AB51*100,2))</f>
      </c>
      <c r="AF51" s="133">
        <f>IF(AB51=0,"",ROUND('[1]Neprofi'!BB53/AB51*100,2))</f>
      </c>
      <c r="AG51" s="108">
        <f>SUM('[1]Neprofi'!AM53+'[1]Neprofi'!AN53)</f>
        <v>0</v>
      </c>
      <c r="AH51" s="109">
        <f>IF(AG51=0,"",ROUND('[1]Neprofi'!AM53/AG51*100,2))</f>
      </c>
      <c r="AI51" s="108">
        <f>SUM('[1]Neprofi'!AO53+'[1]Neprofi'!AP53)</f>
        <v>0</v>
      </c>
      <c r="AJ51" s="109">
        <f t="shared" si="9"/>
      </c>
      <c r="AK51" s="109">
        <f>IF(AI51=0,"",ROUND('[1]Neprofi'!AO53/AI51*100,2))</f>
      </c>
      <c r="AL51" s="108">
        <f>'[1]Neprofi'!AQ53</f>
        <v>0</v>
      </c>
      <c r="AM51" s="109">
        <f t="shared" si="10"/>
      </c>
      <c r="AN51" s="108">
        <f>'[1]Neprofi'!BE53</f>
        <v>0</v>
      </c>
      <c r="AO51" s="108">
        <f>'[1]Neprofi'!BG53</f>
        <v>0</v>
      </c>
      <c r="AP51" s="108">
        <f>'[1]Neprofi'!BM53</f>
        <v>0</v>
      </c>
      <c r="AQ51" s="108">
        <f>'[1]Neprofi'!BP53</f>
        <v>0</v>
      </c>
      <c r="AR51" s="108">
        <f>'[1]Neprofi'!BQ53</f>
        <v>0</v>
      </c>
      <c r="AS51" s="108">
        <f>'[1]Neprofi'!BR53</f>
        <v>0</v>
      </c>
      <c r="AT51" s="108">
        <f>'[1]Neprofi'!BS53</f>
        <v>0</v>
      </c>
      <c r="AU51" s="108">
        <f>SUM('[1]Neprofi'!BV53+'[1]Neprofi'!BX53+'[1]Neprofi'!BZ53)</f>
        <v>0</v>
      </c>
      <c r="AV51" s="109">
        <f>IF(C51=0,"",ROUND('[1]Neprofi'!CD53/(C51/1000),2))</f>
      </c>
      <c r="AW51" s="108">
        <f>'[1]Neprofi'!CF53</f>
        <v>0</v>
      </c>
      <c r="AX51" s="109">
        <f t="shared" si="11"/>
      </c>
      <c r="AY51" s="109">
        <f>IF(C51=0,"",ROUND('[1]Neprofi'!CC53/(C51/1000),2))</f>
      </c>
      <c r="AZ51" s="108">
        <f>'[1]Neprofi'!CI53</f>
        <v>0</v>
      </c>
      <c r="BA51" s="108">
        <f>'[1]Neprofi'!CK53</f>
        <v>0</v>
      </c>
      <c r="BB51" s="108">
        <f>'[1]Neprofi'!CM53</f>
        <v>0</v>
      </c>
      <c r="BC51" s="108">
        <f>'[1]Neprofi'!CL53</f>
        <v>0</v>
      </c>
      <c r="BD51" s="108">
        <f>SUM('[1]Neprofi'!CN53+'[1]Neprofi'!CO53)</f>
        <v>0</v>
      </c>
      <c r="BE51" s="133">
        <f>IF(BD51=0,"",ROUND('[1]Neprofi'!CO53/BD51*100,2))</f>
      </c>
      <c r="BF51" s="108">
        <f>SUM('[1]Neprofi'!CP53+'[1]Neprofi'!CQ53)</f>
        <v>0</v>
      </c>
      <c r="BG51" s="108">
        <f>'[1]Neprofi'!CR53</f>
        <v>0</v>
      </c>
      <c r="BH51" s="108">
        <f>'[1]Neprofi'!CS53</f>
        <v>0</v>
      </c>
      <c r="BI51" s="108">
        <f>SUM('[1]Neprofi'!CT53+'[1]Neprofi'!CU53)</f>
        <v>0</v>
      </c>
      <c r="BJ51" s="108">
        <f>'[1]Neprofi'!CW53</f>
        <v>0</v>
      </c>
      <c r="BK51" s="108">
        <f>'[1]Neprofi'!CX53</f>
        <v>0</v>
      </c>
      <c r="BL51" s="135">
        <f>'[1]Neprofi'!CZ53</f>
        <v>0</v>
      </c>
      <c r="BM51" s="136">
        <f t="shared" si="1"/>
      </c>
      <c r="BN51" s="136">
        <f t="shared" si="2"/>
      </c>
      <c r="BO51" s="137">
        <f t="shared" si="3"/>
      </c>
    </row>
    <row r="52" spans="1:67" s="126" customFormat="1" ht="12.75">
      <c r="A52" s="241">
        <f>'[1]Neprofi'!A54</f>
        <v>45</v>
      </c>
      <c r="B52" s="132">
        <f>IF('[1]Neprofi'!B54="","",CONCATENATE('[1]Neprofi'!B54))</f>
      </c>
      <c r="C52" s="107">
        <f>'[1]Neprofi'!D54</f>
        <v>0</v>
      </c>
      <c r="D52" s="108">
        <f>'[1]Neprofi'!H54-'[1]Neprofi'!FB54</f>
        <v>0</v>
      </c>
      <c r="E52" s="109">
        <f>IF(D52=0,"",ROUND('[1]Neprofi'!U54/D52*100,2))</f>
      </c>
      <c r="F52" s="109">
        <f>IF(C52=0,"",ROUND('[1]Neprofi'!T54/C52*1000,2))</f>
      </c>
      <c r="G52" s="108">
        <f>'[1]Neprofi'!V54-'[1]Neprofi'!FA54</f>
        <v>0</v>
      </c>
      <c r="H52" s="107">
        <f>IF('[1]Neprofi'!U54=0,"",ROUND(G52/'[1]Neprofi'!U54*100,2))</f>
      </c>
      <c r="I52" s="110">
        <f t="shared" si="12"/>
      </c>
      <c r="J52" s="134">
        <f>IF(C52=0,"",ROUND(('[1]Neprofi'!EK54-'[1]Neprofi'!EZ54)/C52,2))</f>
      </c>
      <c r="K52" s="134">
        <f>IF(AB52=0,"",ROUND(('[1]Neprofi'!EK54-'[1]Neprofi'!EZ54)/AB52,2))</f>
      </c>
      <c r="L52" s="110">
        <f>IF('[1]Neprofi'!EK54=0,"",ROUND('[1]Neprofi'!EL54/'[1]Neprofi'!EK54*100,2))</f>
      </c>
      <c r="M52" s="110">
        <f>IF('[1]Neprofi'!EK54=0,"",ROUND('[1]Neprofi'!EM54/'[1]Neprofi'!EK54*100,2))</f>
      </c>
      <c r="N52" s="107">
        <f>'[1]Neprofi'!BO54</f>
        <v>0</v>
      </c>
      <c r="O52" s="107">
        <f t="shared" si="13"/>
        <v>0</v>
      </c>
      <c r="P52" s="110">
        <f t="shared" si="14"/>
      </c>
      <c r="Q52" s="109">
        <f t="shared" si="15"/>
      </c>
      <c r="R52" s="108">
        <f>'[1]Neprofi'!AA54</f>
        <v>0</v>
      </c>
      <c r="S52" s="109">
        <f t="shared" si="4"/>
      </c>
      <c r="T52" s="108">
        <f>'[1]Neprofi'!AB54</f>
        <v>0</v>
      </c>
      <c r="U52" s="109">
        <f t="shared" si="5"/>
      </c>
      <c r="V52" s="108">
        <f>'[1]Neprofi'!AC54</f>
        <v>0</v>
      </c>
      <c r="W52" s="109">
        <f>IF(V52=0,"",ROUND('[1]Neprofi'!AD54/V52*100,2))</f>
      </c>
      <c r="X52" s="109">
        <f>IF(V52=0,"",ROUND('[1]Neprofi'!AJ54/V52*100,2))</f>
      </c>
      <c r="Y52" s="109">
        <f>IF('[1]Neprofi'!AD54=0,"",ROUND('[1]Neprofi'!AF54/'[1]Neprofi'!AD54*100,2))</f>
      </c>
      <c r="Z52" s="109">
        <f>IF('[1]Neprofi'!AD54=0,"",ROUND(SUM('[1]Neprofi'!AG54+'[1]Neprofi'!AH54)/'[1]Neprofi'!AD54*100,2))</f>
      </c>
      <c r="AA52" s="109">
        <f t="shared" si="6"/>
      </c>
      <c r="AB52" s="108">
        <f>'[1]Neprofi'!AL54</f>
        <v>0</v>
      </c>
      <c r="AC52" s="109">
        <f t="shared" si="7"/>
      </c>
      <c r="AD52" s="109">
        <f t="shared" si="8"/>
      </c>
      <c r="AE52" s="133">
        <f>IF(AB52=0,"",ROUND('[1]Neprofi'!BA54/AB52*100,2))</f>
      </c>
      <c r="AF52" s="133">
        <f>IF(AB52=0,"",ROUND('[1]Neprofi'!BB54/AB52*100,2))</f>
      </c>
      <c r="AG52" s="108">
        <f>SUM('[1]Neprofi'!AM54+'[1]Neprofi'!AN54)</f>
        <v>0</v>
      </c>
      <c r="AH52" s="109">
        <f>IF(AG52=0,"",ROUND('[1]Neprofi'!AM54/AG52*100,2))</f>
      </c>
      <c r="AI52" s="108">
        <f>SUM('[1]Neprofi'!AO54+'[1]Neprofi'!AP54)</f>
        <v>0</v>
      </c>
      <c r="AJ52" s="109">
        <f t="shared" si="9"/>
      </c>
      <c r="AK52" s="109">
        <f>IF(AI52=0,"",ROUND('[1]Neprofi'!AO54/AI52*100,2))</f>
      </c>
      <c r="AL52" s="108">
        <f>'[1]Neprofi'!AQ54</f>
        <v>0</v>
      </c>
      <c r="AM52" s="109">
        <f t="shared" si="10"/>
      </c>
      <c r="AN52" s="108">
        <f>'[1]Neprofi'!BE54</f>
        <v>0</v>
      </c>
      <c r="AO52" s="108">
        <f>'[1]Neprofi'!BG54</f>
        <v>0</v>
      </c>
      <c r="AP52" s="108">
        <f>'[1]Neprofi'!BM54</f>
        <v>0</v>
      </c>
      <c r="AQ52" s="108">
        <f>'[1]Neprofi'!BP54</f>
        <v>0</v>
      </c>
      <c r="AR52" s="108">
        <f>'[1]Neprofi'!BQ54</f>
        <v>0</v>
      </c>
      <c r="AS52" s="108">
        <f>'[1]Neprofi'!BR54</f>
        <v>0</v>
      </c>
      <c r="AT52" s="108">
        <f>'[1]Neprofi'!BS54</f>
        <v>0</v>
      </c>
      <c r="AU52" s="108">
        <f>SUM('[1]Neprofi'!BV54+'[1]Neprofi'!BX54+'[1]Neprofi'!BZ54)</f>
        <v>0</v>
      </c>
      <c r="AV52" s="109">
        <f>IF(C52=0,"",ROUND('[1]Neprofi'!CD54/(C52/1000),2))</f>
      </c>
      <c r="AW52" s="108">
        <f>'[1]Neprofi'!CF54</f>
        <v>0</v>
      </c>
      <c r="AX52" s="109">
        <f t="shared" si="11"/>
      </c>
      <c r="AY52" s="109">
        <f>IF(C52=0,"",ROUND('[1]Neprofi'!CC54/(C52/1000),2))</f>
      </c>
      <c r="AZ52" s="108">
        <f>'[1]Neprofi'!CI54</f>
        <v>0</v>
      </c>
      <c r="BA52" s="108">
        <f>'[1]Neprofi'!CK54</f>
        <v>0</v>
      </c>
      <c r="BB52" s="108">
        <f>'[1]Neprofi'!CM54</f>
        <v>0</v>
      </c>
      <c r="BC52" s="108">
        <f>'[1]Neprofi'!CL54</f>
        <v>0</v>
      </c>
      <c r="BD52" s="108">
        <f>SUM('[1]Neprofi'!CN54+'[1]Neprofi'!CO54)</f>
        <v>0</v>
      </c>
      <c r="BE52" s="133">
        <f>IF(BD52=0,"",ROUND('[1]Neprofi'!CO54/BD52*100,2))</f>
      </c>
      <c r="BF52" s="108">
        <f>SUM('[1]Neprofi'!CP54+'[1]Neprofi'!CQ54)</f>
        <v>0</v>
      </c>
      <c r="BG52" s="108">
        <f>'[1]Neprofi'!CR54</f>
        <v>0</v>
      </c>
      <c r="BH52" s="108">
        <f>'[1]Neprofi'!CS54</f>
        <v>0</v>
      </c>
      <c r="BI52" s="108">
        <f>SUM('[1]Neprofi'!CT54+'[1]Neprofi'!CU54)</f>
        <v>0</v>
      </c>
      <c r="BJ52" s="108">
        <f>'[1]Neprofi'!CW54</f>
        <v>0</v>
      </c>
      <c r="BK52" s="108">
        <f>'[1]Neprofi'!CX54</f>
        <v>0</v>
      </c>
      <c r="BL52" s="135">
        <f>'[1]Neprofi'!CZ54</f>
        <v>0</v>
      </c>
      <c r="BM52" s="136">
        <f t="shared" si="1"/>
      </c>
      <c r="BN52" s="136">
        <f t="shared" si="2"/>
      </c>
      <c r="BO52" s="137">
        <f t="shared" si="3"/>
      </c>
    </row>
    <row r="53" spans="1:67" s="126" customFormat="1" ht="12.75">
      <c r="A53" s="241">
        <f>'[1]Neprofi'!A55</f>
        <v>46</v>
      </c>
      <c r="B53" s="132">
        <f>IF('[1]Neprofi'!B55="","",CONCATENATE('[1]Neprofi'!B55))</f>
      </c>
      <c r="C53" s="107">
        <f>'[1]Neprofi'!D55</f>
        <v>0</v>
      </c>
      <c r="D53" s="108">
        <f>'[1]Neprofi'!H55-'[1]Neprofi'!FB55</f>
        <v>0</v>
      </c>
      <c r="E53" s="109">
        <f>IF(D53=0,"",ROUND('[1]Neprofi'!U55/D53*100,2))</f>
      </c>
      <c r="F53" s="109">
        <f>IF(C53=0,"",ROUND('[1]Neprofi'!T55/C53*1000,2))</f>
      </c>
      <c r="G53" s="108">
        <f>'[1]Neprofi'!V55-'[1]Neprofi'!FA55</f>
        <v>0</v>
      </c>
      <c r="H53" s="107">
        <f>IF('[1]Neprofi'!U55=0,"",ROUND(G53/'[1]Neprofi'!U55*100,2))</f>
      </c>
      <c r="I53" s="110">
        <f t="shared" si="12"/>
      </c>
      <c r="J53" s="134">
        <f>IF(C53=0,"",ROUND(('[1]Neprofi'!EK55-'[1]Neprofi'!EZ55)/C53,2))</f>
      </c>
      <c r="K53" s="134">
        <f>IF(AB53=0,"",ROUND(('[1]Neprofi'!EK55-'[1]Neprofi'!EZ55)/AB53,2))</f>
      </c>
      <c r="L53" s="110">
        <f>IF('[1]Neprofi'!EK55=0,"",ROUND('[1]Neprofi'!EL55/'[1]Neprofi'!EK55*100,2))</f>
      </c>
      <c r="M53" s="110">
        <f>IF('[1]Neprofi'!EK55=0,"",ROUND('[1]Neprofi'!EM55/'[1]Neprofi'!EK55*100,2))</f>
      </c>
      <c r="N53" s="107">
        <f>'[1]Neprofi'!BO55</f>
        <v>0</v>
      </c>
      <c r="O53" s="107">
        <f t="shared" si="13"/>
        <v>0</v>
      </c>
      <c r="P53" s="110">
        <f t="shared" si="14"/>
      </c>
      <c r="Q53" s="109">
        <f t="shared" si="15"/>
      </c>
      <c r="R53" s="108">
        <f>'[1]Neprofi'!AA55</f>
        <v>0</v>
      </c>
      <c r="S53" s="109">
        <f t="shared" si="4"/>
      </c>
      <c r="T53" s="108">
        <f>'[1]Neprofi'!AB55</f>
        <v>0</v>
      </c>
      <c r="U53" s="109">
        <f t="shared" si="5"/>
      </c>
      <c r="V53" s="108">
        <f>'[1]Neprofi'!AC55</f>
        <v>0</v>
      </c>
      <c r="W53" s="109">
        <f>IF(V53=0,"",ROUND('[1]Neprofi'!AD55/V53*100,2))</f>
      </c>
      <c r="X53" s="109">
        <f>IF(V53=0,"",ROUND('[1]Neprofi'!AJ55/V53*100,2))</f>
      </c>
      <c r="Y53" s="109">
        <f>IF('[1]Neprofi'!AD55=0,"",ROUND('[1]Neprofi'!AF55/'[1]Neprofi'!AD55*100,2))</f>
      </c>
      <c r="Z53" s="109">
        <f>IF('[1]Neprofi'!AD55=0,"",ROUND(SUM('[1]Neprofi'!AG55+'[1]Neprofi'!AH55)/'[1]Neprofi'!AD55*100,2))</f>
      </c>
      <c r="AA53" s="109">
        <f t="shared" si="6"/>
      </c>
      <c r="AB53" s="108">
        <f>'[1]Neprofi'!AL55</f>
        <v>0</v>
      </c>
      <c r="AC53" s="109">
        <f t="shared" si="7"/>
      </c>
      <c r="AD53" s="109">
        <f t="shared" si="8"/>
      </c>
      <c r="AE53" s="133">
        <f>IF(AB53=0,"",ROUND('[1]Neprofi'!BA55/AB53*100,2))</f>
      </c>
      <c r="AF53" s="133">
        <f>IF(AB53=0,"",ROUND('[1]Neprofi'!BB55/AB53*100,2))</f>
      </c>
      <c r="AG53" s="108">
        <f>SUM('[1]Neprofi'!AM55+'[1]Neprofi'!AN55)</f>
        <v>0</v>
      </c>
      <c r="AH53" s="109">
        <f>IF(AG53=0,"",ROUND('[1]Neprofi'!AM55/AG53*100,2))</f>
      </c>
      <c r="AI53" s="108">
        <f>SUM('[1]Neprofi'!AO55+'[1]Neprofi'!AP55)</f>
        <v>0</v>
      </c>
      <c r="AJ53" s="109">
        <f t="shared" si="9"/>
      </c>
      <c r="AK53" s="109">
        <f>IF(AI53=0,"",ROUND('[1]Neprofi'!AO55/AI53*100,2))</f>
      </c>
      <c r="AL53" s="108">
        <f>'[1]Neprofi'!AQ55</f>
        <v>0</v>
      </c>
      <c r="AM53" s="109">
        <f t="shared" si="10"/>
      </c>
      <c r="AN53" s="108">
        <f>'[1]Neprofi'!BE55</f>
        <v>0</v>
      </c>
      <c r="AO53" s="108">
        <f>'[1]Neprofi'!BG55</f>
        <v>0</v>
      </c>
      <c r="AP53" s="108">
        <f>'[1]Neprofi'!BM55</f>
        <v>0</v>
      </c>
      <c r="AQ53" s="108">
        <f>'[1]Neprofi'!BP55</f>
        <v>0</v>
      </c>
      <c r="AR53" s="108">
        <f>'[1]Neprofi'!BQ55</f>
        <v>0</v>
      </c>
      <c r="AS53" s="108">
        <f>'[1]Neprofi'!BR55</f>
        <v>0</v>
      </c>
      <c r="AT53" s="108">
        <f>'[1]Neprofi'!BS55</f>
        <v>0</v>
      </c>
      <c r="AU53" s="108">
        <f>SUM('[1]Neprofi'!BV55+'[1]Neprofi'!BX55+'[1]Neprofi'!BZ55)</f>
        <v>0</v>
      </c>
      <c r="AV53" s="109">
        <f>IF(C53=0,"",ROUND('[1]Neprofi'!CD55/(C53/1000),2))</f>
      </c>
      <c r="AW53" s="108">
        <f>'[1]Neprofi'!CF55</f>
        <v>0</v>
      </c>
      <c r="AX53" s="109">
        <f t="shared" si="11"/>
      </c>
      <c r="AY53" s="109">
        <f>IF(C53=0,"",ROUND('[1]Neprofi'!CC55/(C53/1000),2))</f>
      </c>
      <c r="AZ53" s="108">
        <f>'[1]Neprofi'!CI55</f>
        <v>0</v>
      </c>
      <c r="BA53" s="108">
        <f>'[1]Neprofi'!CK55</f>
        <v>0</v>
      </c>
      <c r="BB53" s="108">
        <f>'[1]Neprofi'!CM55</f>
        <v>0</v>
      </c>
      <c r="BC53" s="108">
        <f>'[1]Neprofi'!CL55</f>
        <v>0</v>
      </c>
      <c r="BD53" s="108">
        <f>SUM('[1]Neprofi'!CN55+'[1]Neprofi'!CO55)</f>
        <v>0</v>
      </c>
      <c r="BE53" s="133">
        <f>IF(BD53=0,"",ROUND('[1]Neprofi'!CO55/BD53*100,2))</f>
      </c>
      <c r="BF53" s="108">
        <f>SUM('[1]Neprofi'!CP55+'[1]Neprofi'!CQ55)</f>
        <v>0</v>
      </c>
      <c r="BG53" s="108">
        <f>'[1]Neprofi'!CR55</f>
        <v>0</v>
      </c>
      <c r="BH53" s="108">
        <f>'[1]Neprofi'!CS55</f>
        <v>0</v>
      </c>
      <c r="BI53" s="108">
        <f>SUM('[1]Neprofi'!CT55+'[1]Neprofi'!CU55)</f>
        <v>0</v>
      </c>
      <c r="BJ53" s="108">
        <f>'[1]Neprofi'!CW55</f>
        <v>0</v>
      </c>
      <c r="BK53" s="108">
        <f>'[1]Neprofi'!CX55</f>
        <v>0</v>
      </c>
      <c r="BL53" s="135">
        <f>'[1]Neprofi'!CZ55</f>
        <v>0</v>
      </c>
      <c r="BM53" s="136">
        <f t="shared" si="1"/>
      </c>
      <c r="BN53" s="136">
        <f t="shared" si="2"/>
      </c>
      <c r="BO53" s="137">
        <f t="shared" si="3"/>
      </c>
    </row>
    <row r="54" spans="1:67" s="126" customFormat="1" ht="12.75">
      <c r="A54" s="241">
        <f>'[1]Neprofi'!A56</f>
        <v>47</v>
      </c>
      <c r="B54" s="132">
        <f>IF('[1]Neprofi'!B56="","",CONCATENATE('[1]Neprofi'!B56))</f>
      </c>
      <c r="C54" s="107">
        <f>'[1]Neprofi'!D56</f>
        <v>0</v>
      </c>
      <c r="D54" s="108">
        <f>'[1]Neprofi'!H56-'[1]Neprofi'!FB56</f>
        <v>0</v>
      </c>
      <c r="E54" s="109">
        <f>IF(D54=0,"",ROUND('[1]Neprofi'!U56/D54*100,2))</f>
      </c>
      <c r="F54" s="109">
        <f>IF(C54=0,"",ROUND('[1]Neprofi'!T56/C54*1000,2))</f>
      </c>
      <c r="G54" s="108">
        <f>'[1]Neprofi'!V56-'[1]Neprofi'!FA56</f>
        <v>0</v>
      </c>
      <c r="H54" s="107">
        <f>IF('[1]Neprofi'!U56=0,"",ROUND(G54/'[1]Neprofi'!U56*100,2))</f>
      </c>
      <c r="I54" s="110">
        <f t="shared" si="12"/>
      </c>
      <c r="J54" s="134">
        <f>IF(C54=0,"",ROUND(('[1]Neprofi'!EK56-'[1]Neprofi'!EZ56)/C54,2))</f>
      </c>
      <c r="K54" s="134">
        <f>IF(AB54=0,"",ROUND(('[1]Neprofi'!EK56-'[1]Neprofi'!EZ56)/AB54,2))</f>
      </c>
      <c r="L54" s="110">
        <f>IF('[1]Neprofi'!EK56=0,"",ROUND('[1]Neprofi'!EL56/'[1]Neprofi'!EK56*100,2))</f>
      </c>
      <c r="M54" s="110">
        <f>IF('[1]Neprofi'!EK56=0,"",ROUND('[1]Neprofi'!EM56/'[1]Neprofi'!EK56*100,2))</f>
      </c>
      <c r="N54" s="107">
        <f>'[1]Neprofi'!BO56</f>
        <v>0</v>
      </c>
      <c r="O54" s="107">
        <f t="shared" si="13"/>
        <v>0</v>
      </c>
      <c r="P54" s="110">
        <f t="shared" si="14"/>
      </c>
      <c r="Q54" s="109">
        <f t="shared" si="15"/>
      </c>
      <c r="R54" s="108">
        <f>'[1]Neprofi'!AA56</f>
        <v>0</v>
      </c>
      <c r="S54" s="109">
        <f t="shared" si="4"/>
      </c>
      <c r="T54" s="108">
        <f>'[1]Neprofi'!AB56</f>
        <v>0</v>
      </c>
      <c r="U54" s="109">
        <f t="shared" si="5"/>
      </c>
      <c r="V54" s="108">
        <f>'[1]Neprofi'!AC56</f>
        <v>0</v>
      </c>
      <c r="W54" s="109">
        <f>IF(V54=0,"",ROUND('[1]Neprofi'!AD56/V54*100,2))</f>
      </c>
      <c r="X54" s="109">
        <f>IF(V54=0,"",ROUND('[1]Neprofi'!AJ56/V54*100,2))</f>
      </c>
      <c r="Y54" s="109">
        <f>IF('[1]Neprofi'!AD56=0,"",ROUND('[1]Neprofi'!AF56/'[1]Neprofi'!AD56*100,2))</f>
      </c>
      <c r="Z54" s="109">
        <f>IF('[1]Neprofi'!AD56=0,"",ROUND(SUM('[1]Neprofi'!AG56+'[1]Neprofi'!AH56)/'[1]Neprofi'!AD56*100,2))</f>
      </c>
      <c r="AA54" s="109">
        <f t="shared" si="6"/>
      </c>
      <c r="AB54" s="108">
        <f>'[1]Neprofi'!AL56</f>
        <v>0</v>
      </c>
      <c r="AC54" s="109">
        <f t="shared" si="7"/>
      </c>
      <c r="AD54" s="109">
        <f t="shared" si="8"/>
      </c>
      <c r="AE54" s="133">
        <f>IF(AB54=0,"",ROUND('[1]Neprofi'!BA56/AB54*100,2))</f>
      </c>
      <c r="AF54" s="133">
        <f>IF(AB54=0,"",ROUND('[1]Neprofi'!BB56/AB54*100,2))</f>
      </c>
      <c r="AG54" s="108">
        <f>SUM('[1]Neprofi'!AM56+'[1]Neprofi'!AN56)</f>
        <v>0</v>
      </c>
      <c r="AH54" s="109">
        <f>IF(AG54=0,"",ROUND('[1]Neprofi'!AM56/AG54*100,2))</f>
      </c>
      <c r="AI54" s="108">
        <f>SUM('[1]Neprofi'!AO56+'[1]Neprofi'!AP56)</f>
        <v>0</v>
      </c>
      <c r="AJ54" s="109">
        <f t="shared" si="9"/>
      </c>
      <c r="AK54" s="109">
        <f>IF(AI54=0,"",ROUND('[1]Neprofi'!AO56/AI54*100,2))</f>
      </c>
      <c r="AL54" s="108">
        <f>'[1]Neprofi'!AQ56</f>
        <v>0</v>
      </c>
      <c r="AM54" s="109">
        <f t="shared" si="10"/>
      </c>
      <c r="AN54" s="108">
        <f>'[1]Neprofi'!BE56</f>
        <v>0</v>
      </c>
      <c r="AO54" s="108">
        <f>'[1]Neprofi'!BG56</f>
        <v>0</v>
      </c>
      <c r="AP54" s="108">
        <f>'[1]Neprofi'!BM56</f>
        <v>0</v>
      </c>
      <c r="AQ54" s="108">
        <f>'[1]Neprofi'!BP56</f>
        <v>0</v>
      </c>
      <c r="AR54" s="108">
        <f>'[1]Neprofi'!BQ56</f>
        <v>0</v>
      </c>
      <c r="AS54" s="108">
        <f>'[1]Neprofi'!BR56</f>
        <v>0</v>
      </c>
      <c r="AT54" s="108">
        <f>'[1]Neprofi'!BS56</f>
        <v>0</v>
      </c>
      <c r="AU54" s="108">
        <f>SUM('[1]Neprofi'!BV56+'[1]Neprofi'!BX56+'[1]Neprofi'!BZ56)</f>
        <v>0</v>
      </c>
      <c r="AV54" s="109">
        <f>IF(C54=0,"",ROUND('[1]Neprofi'!CD56/(C54/1000),2))</f>
      </c>
      <c r="AW54" s="108">
        <f>'[1]Neprofi'!CF56</f>
        <v>0</v>
      </c>
      <c r="AX54" s="109">
        <f t="shared" si="11"/>
      </c>
      <c r="AY54" s="109">
        <f>IF(C54=0,"",ROUND('[1]Neprofi'!CC56/(C54/1000),2))</f>
      </c>
      <c r="AZ54" s="108">
        <f>'[1]Neprofi'!CI56</f>
        <v>0</v>
      </c>
      <c r="BA54" s="108">
        <f>'[1]Neprofi'!CK56</f>
        <v>0</v>
      </c>
      <c r="BB54" s="108">
        <f>'[1]Neprofi'!CM56</f>
        <v>0</v>
      </c>
      <c r="BC54" s="108">
        <f>'[1]Neprofi'!CL56</f>
        <v>0</v>
      </c>
      <c r="BD54" s="108">
        <f>SUM('[1]Neprofi'!CN56+'[1]Neprofi'!CO56)</f>
        <v>0</v>
      </c>
      <c r="BE54" s="133">
        <f>IF(BD54=0,"",ROUND('[1]Neprofi'!CO56/BD54*100,2))</f>
      </c>
      <c r="BF54" s="108">
        <f>SUM('[1]Neprofi'!CP56+'[1]Neprofi'!CQ56)</f>
        <v>0</v>
      </c>
      <c r="BG54" s="108">
        <f>'[1]Neprofi'!CR56</f>
        <v>0</v>
      </c>
      <c r="BH54" s="108">
        <f>'[1]Neprofi'!CS56</f>
        <v>0</v>
      </c>
      <c r="BI54" s="108">
        <f>SUM('[1]Neprofi'!CT56+'[1]Neprofi'!CU56)</f>
        <v>0</v>
      </c>
      <c r="BJ54" s="108">
        <f>'[1]Neprofi'!CW56</f>
        <v>0</v>
      </c>
      <c r="BK54" s="108">
        <f>'[1]Neprofi'!CX56</f>
        <v>0</v>
      </c>
      <c r="BL54" s="135">
        <f>'[1]Neprofi'!CZ56</f>
        <v>0</v>
      </c>
      <c r="BM54" s="136">
        <f t="shared" si="1"/>
      </c>
      <c r="BN54" s="136">
        <f t="shared" si="2"/>
      </c>
      <c r="BO54" s="137">
        <f t="shared" si="3"/>
      </c>
    </row>
    <row r="55" spans="1:67" s="126" customFormat="1" ht="12.75">
      <c r="A55" s="241">
        <f>'[1]Neprofi'!A57</f>
        <v>48</v>
      </c>
      <c r="B55" s="132">
        <f>IF('[1]Neprofi'!B57="","",CONCATENATE('[1]Neprofi'!B57))</f>
      </c>
      <c r="C55" s="107">
        <f>'[1]Neprofi'!D57</f>
        <v>0</v>
      </c>
      <c r="D55" s="108">
        <f>'[1]Neprofi'!H57-'[1]Neprofi'!FB57</f>
        <v>0</v>
      </c>
      <c r="E55" s="109">
        <f>IF(D55=0,"",ROUND('[1]Neprofi'!U57/D55*100,2))</f>
      </c>
      <c r="F55" s="109">
        <f>IF(C55=0,"",ROUND('[1]Neprofi'!T57/C55*1000,2))</f>
      </c>
      <c r="G55" s="108">
        <f>'[1]Neprofi'!V57-'[1]Neprofi'!FA57</f>
        <v>0</v>
      </c>
      <c r="H55" s="107">
        <f>IF('[1]Neprofi'!U57=0,"",ROUND(G55/'[1]Neprofi'!U57*100,2))</f>
      </c>
      <c r="I55" s="110">
        <f t="shared" si="12"/>
      </c>
      <c r="J55" s="134">
        <f>IF(C55=0,"",ROUND(('[1]Neprofi'!EK57-'[1]Neprofi'!EZ57)/C55,2))</f>
      </c>
      <c r="K55" s="134">
        <f>IF(AB55=0,"",ROUND(('[1]Neprofi'!EK57-'[1]Neprofi'!EZ57)/AB55,2))</f>
      </c>
      <c r="L55" s="110">
        <f>IF('[1]Neprofi'!EK57=0,"",ROUND('[1]Neprofi'!EL57/'[1]Neprofi'!EK57*100,2))</f>
      </c>
      <c r="M55" s="110">
        <f>IF('[1]Neprofi'!EK57=0,"",ROUND('[1]Neprofi'!EM57/'[1]Neprofi'!EK57*100,2))</f>
      </c>
      <c r="N55" s="107">
        <f>'[1]Neprofi'!BO57</f>
        <v>0</v>
      </c>
      <c r="O55" s="107">
        <f t="shared" si="13"/>
        <v>0</v>
      </c>
      <c r="P55" s="110">
        <f t="shared" si="14"/>
      </c>
      <c r="Q55" s="109">
        <f t="shared" si="15"/>
      </c>
      <c r="R55" s="108">
        <f>'[1]Neprofi'!AA57</f>
        <v>0</v>
      </c>
      <c r="S55" s="109">
        <f t="shared" si="4"/>
      </c>
      <c r="T55" s="108">
        <f>'[1]Neprofi'!AB57</f>
        <v>0</v>
      </c>
      <c r="U55" s="109">
        <f t="shared" si="5"/>
      </c>
      <c r="V55" s="108">
        <f>'[1]Neprofi'!AC57</f>
        <v>0</v>
      </c>
      <c r="W55" s="109">
        <f>IF(V55=0,"",ROUND('[1]Neprofi'!AD57/V55*100,2))</f>
      </c>
      <c r="X55" s="109">
        <f>IF(V55=0,"",ROUND('[1]Neprofi'!AJ57/V55*100,2))</f>
      </c>
      <c r="Y55" s="109">
        <f>IF('[1]Neprofi'!AD57=0,"",ROUND('[1]Neprofi'!AF57/'[1]Neprofi'!AD57*100,2))</f>
      </c>
      <c r="Z55" s="109">
        <f>IF('[1]Neprofi'!AD57=0,"",ROUND(SUM('[1]Neprofi'!AG57+'[1]Neprofi'!AH57)/'[1]Neprofi'!AD57*100,2))</f>
      </c>
      <c r="AA55" s="109">
        <f t="shared" si="6"/>
      </c>
      <c r="AB55" s="108">
        <f>'[1]Neprofi'!AL57</f>
        <v>0</v>
      </c>
      <c r="AC55" s="109">
        <f t="shared" si="7"/>
      </c>
      <c r="AD55" s="109">
        <f t="shared" si="8"/>
      </c>
      <c r="AE55" s="133">
        <f>IF(AB55=0,"",ROUND('[1]Neprofi'!BA57/AB55*100,2))</f>
      </c>
      <c r="AF55" s="133">
        <f>IF(AB55=0,"",ROUND('[1]Neprofi'!BB57/AB55*100,2))</f>
      </c>
      <c r="AG55" s="108">
        <f>SUM('[1]Neprofi'!AM57+'[1]Neprofi'!AN57)</f>
        <v>0</v>
      </c>
      <c r="AH55" s="109">
        <f>IF(AG55=0,"",ROUND('[1]Neprofi'!AM57/AG55*100,2))</f>
      </c>
      <c r="AI55" s="108">
        <f>SUM('[1]Neprofi'!AO57+'[1]Neprofi'!AP57)</f>
        <v>0</v>
      </c>
      <c r="AJ55" s="109">
        <f t="shared" si="9"/>
      </c>
      <c r="AK55" s="109">
        <f>IF(AI55=0,"",ROUND('[1]Neprofi'!AO57/AI55*100,2))</f>
      </c>
      <c r="AL55" s="108">
        <f>'[1]Neprofi'!AQ57</f>
        <v>0</v>
      </c>
      <c r="AM55" s="109">
        <f t="shared" si="10"/>
      </c>
      <c r="AN55" s="108">
        <f>'[1]Neprofi'!BE57</f>
        <v>0</v>
      </c>
      <c r="AO55" s="108">
        <f>'[1]Neprofi'!BG57</f>
        <v>0</v>
      </c>
      <c r="AP55" s="108">
        <f>'[1]Neprofi'!BM57</f>
        <v>0</v>
      </c>
      <c r="AQ55" s="108">
        <f>'[1]Neprofi'!BP57</f>
        <v>0</v>
      </c>
      <c r="AR55" s="108">
        <f>'[1]Neprofi'!BQ57</f>
        <v>0</v>
      </c>
      <c r="AS55" s="108">
        <f>'[1]Neprofi'!BR57</f>
        <v>0</v>
      </c>
      <c r="AT55" s="108">
        <f>'[1]Neprofi'!BS57</f>
        <v>0</v>
      </c>
      <c r="AU55" s="108">
        <f>SUM('[1]Neprofi'!BV57+'[1]Neprofi'!BX57+'[1]Neprofi'!BZ57)</f>
        <v>0</v>
      </c>
      <c r="AV55" s="109">
        <f>IF(C55=0,"",ROUND('[1]Neprofi'!CD57/(C55/1000),2))</f>
      </c>
      <c r="AW55" s="108">
        <f>'[1]Neprofi'!CF57</f>
        <v>0</v>
      </c>
      <c r="AX55" s="109">
        <f t="shared" si="11"/>
      </c>
      <c r="AY55" s="109">
        <f>IF(C55=0,"",ROUND('[1]Neprofi'!CC57/(C55/1000),2))</f>
      </c>
      <c r="AZ55" s="108">
        <f>'[1]Neprofi'!CI57</f>
        <v>0</v>
      </c>
      <c r="BA55" s="108">
        <f>'[1]Neprofi'!CK57</f>
        <v>0</v>
      </c>
      <c r="BB55" s="108">
        <f>'[1]Neprofi'!CM57</f>
        <v>0</v>
      </c>
      <c r="BC55" s="108">
        <f>'[1]Neprofi'!CL57</f>
        <v>0</v>
      </c>
      <c r="BD55" s="108">
        <f>SUM('[1]Neprofi'!CN57+'[1]Neprofi'!CO57)</f>
        <v>0</v>
      </c>
      <c r="BE55" s="133">
        <f>IF(BD55=0,"",ROUND('[1]Neprofi'!CO57/BD55*100,2))</f>
      </c>
      <c r="BF55" s="108">
        <f>SUM('[1]Neprofi'!CP57+'[1]Neprofi'!CQ57)</f>
        <v>0</v>
      </c>
      <c r="BG55" s="108">
        <f>'[1]Neprofi'!CR57</f>
        <v>0</v>
      </c>
      <c r="BH55" s="108">
        <f>'[1]Neprofi'!CS57</f>
        <v>0</v>
      </c>
      <c r="BI55" s="108">
        <f>SUM('[1]Neprofi'!CT57+'[1]Neprofi'!CU57)</f>
        <v>0</v>
      </c>
      <c r="BJ55" s="108">
        <f>'[1]Neprofi'!CW57</f>
        <v>0</v>
      </c>
      <c r="BK55" s="108">
        <f>'[1]Neprofi'!CX57</f>
        <v>0</v>
      </c>
      <c r="BL55" s="135">
        <f>'[1]Neprofi'!CZ57</f>
        <v>0</v>
      </c>
      <c r="BM55" s="136">
        <f t="shared" si="1"/>
      </c>
      <c r="BN55" s="136">
        <f t="shared" si="2"/>
      </c>
      <c r="BO55" s="137">
        <f t="shared" si="3"/>
      </c>
    </row>
    <row r="56" spans="1:67" s="126" customFormat="1" ht="12.75">
      <c r="A56" s="241">
        <f>'[1]Neprofi'!A58</f>
        <v>49</v>
      </c>
      <c r="B56" s="132">
        <f>IF('[1]Neprofi'!B58="","",CONCATENATE('[1]Neprofi'!B58))</f>
      </c>
      <c r="C56" s="107">
        <f>'[1]Neprofi'!D58</f>
        <v>0</v>
      </c>
      <c r="D56" s="108">
        <f>'[1]Neprofi'!H58-'[1]Neprofi'!FB58</f>
        <v>0</v>
      </c>
      <c r="E56" s="109">
        <f>IF(D56=0,"",ROUND('[1]Neprofi'!U58/D56*100,2))</f>
      </c>
      <c r="F56" s="109">
        <f>IF(C56=0,"",ROUND('[1]Neprofi'!T58/C56*1000,2))</f>
      </c>
      <c r="G56" s="108">
        <f>'[1]Neprofi'!V58-'[1]Neprofi'!FA58</f>
        <v>0</v>
      </c>
      <c r="H56" s="107">
        <f>IF('[1]Neprofi'!U58=0,"",ROUND(G56/'[1]Neprofi'!U58*100,2))</f>
      </c>
      <c r="I56" s="110">
        <f t="shared" si="12"/>
      </c>
      <c r="J56" s="134">
        <f>IF(C56=0,"",ROUND(('[1]Neprofi'!EK58-'[1]Neprofi'!EZ58)/C56,2))</f>
      </c>
      <c r="K56" s="134">
        <f>IF(AB56=0,"",ROUND(('[1]Neprofi'!EK58-'[1]Neprofi'!EZ58)/AB56,2))</f>
      </c>
      <c r="L56" s="110">
        <f>IF('[1]Neprofi'!EK58=0,"",ROUND('[1]Neprofi'!EL58/'[1]Neprofi'!EK58*100,2))</f>
      </c>
      <c r="M56" s="110">
        <f>IF('[1]Neprofi'!EK58=0,"",ROUND('[1]Neprofi'!EM58/'[1]Neprofi'!EK58*100,2))</f>
      </c>
      <c r="N56" s="107">
        <f>'[1]Neprofi'!BO58</f>
        <v>0</v>
      </c>
      <c r="O56" s="107">
        <f t="shared" si="13"/>
        <v>0</v>
      </c>
      <c r="P56" s="110">
        <f t="shared" si="14"/>
      </c>
      <c r="Q56" s="109">
        <f t="shared" si="15"/>
      </c>
      <c r="R56" s="108">
        <f>'[1]Neprofi'!AA58</f>
        <v>0</v>
      </c>
      <c r="S56" s="109">
        <f t="shared" si="4"/>
      </c>
      <c r="T56" s="108">
        <f>'[1]Neprofi'!AB58</f>
        <v>0</v>
      </c>
      <c r="U56" s="109">
        <f t="shared" si="5"/>
      </c>
      <c r="V56" s="108">
        <f>'[1]Neprofi'!AC58</f>
        <v>0</v>
      </c>
      <c r="W56" s="109">
        <f>IF(V56=0,"",ROUND('[1]Neprofi'!AD58/V56*100,2))</f>
      </c>
      <c r="X56" s="109">
        <f>IF(V56=0,"",ROUND('[1]Neprofi'!AJ58/V56*100,2))</f>
      </c>
      <c r="Y56" s="109">
        <f>IF('[1]Neprofi'!AD58=0,"",ROUND('[1]Neprofi'!AF58/'[1]Neprofi'!AD58*100,2))</f>
      </c>
      <c r="Z56" s="109">
        <f>IF('[1]Neprofi'!AD58=0,"",ROUND(SUM('[1]Neprofi'!AG58+'[1]Neprofi'!AH58)/'[1]Neprofi'!AD58*100,2))</f>
      </c>
      <c r="AA56" s="109">
        <f t="shared" si="6"/>
      </c>
      <c r="AB56" s="108">
        <f>'[1]Neprofi'!AL58</f>
        <v>0</v>
      </c>
      <c r="AC56" s="109">
        <f t="shared" si="7"/>
      </c>
      <c r="AD56" s="109">
        <f t="shared" si="8"/>
      </c>
      <c r="AE56" s="133">
        <f>IF(AB56=0,"",ROUND('[1]Neprofi'!BA58/AB56*100,2))</f>
      </c>
      <c r="AF56" s="133">
        <f>IF(AB56=0,"",ROUND('[1]Neprofi'!BB58/AB56*100,2))</f>
      </c>
      <c r="AG56" s="108">
        <f>SUM('[1]Neprofi'!AM58+'[1]Neprofi'!AN58)</f>
        <v>0</v>
      </c>
      <c r="AH56" s="109">
        <f>IF(AG56=0,"",ROUND('[1]Neprofi'!AM58/AG56*100,2))</f>
      </c>
      <c r="AI56" s="108">
        <f>SUM('[1]Neprofi'!AO58+'[1]Neprofi'!AP58)</f>
        <v>0</v>
      </c>
      <c r="AJ56" s="109">
        <f t="shared" si="9"/>
      </c>
      <c r="AK56" s="109">
        <f>IF(AI56=0,"",ROUND('[1]Neprofi'!AO58/AI56*100,2))</f>
      </c>
      <c r="AL56" s="108">
        <f>'[1]Neprofi'!AQ58</f>
        <v>0</v>
      </c>
      <c r="AM56" s="109">
        <f t="shared" si="10"/>
      </c>
      <c r="AN56" s="108">
        <f>'[1]Neprofi'!BE58</f>
        <v>0</v>
      </c>
      <c r="AO56" s="108">
        <f>'[1]Neprofi'!BG58</f>
        <v>0</v>
      </c>
      <c r="AP56" s="108">
        <f>'[1]Neprofi'!BM58</f>
        <v>0</v>
      </c>
      <c r="AQ56" s="108">
        <f>'[1]Neprofi'!BP58</f>
        <v>0</v>
      </c>
      <c r="AR56" s="108">
        <f>'[1]Neprofi'!BQ58</f>
        <v>0</v>
      </c>
      <c r="AS56" s="108">
        <f>'[1]Neprofi'!BR58</f>
        <v>0</v>
      </c>
      <c r="AT56" s="108">
        <f>'[1]Neprofi'!BS58</f>
        <v>0</v>
      </c>
      <c r="AU56" s="108">
        <f>SUM('[1]Neprofi'!BV58+'[1]Neprofi'!BX58+'[1]Neprofi'!BZ58)</f>
        <v>0</v>
      </c>
      <c r="AV56" s="109">
        <f>IF(C56=0,"",ROUND('[1]Neprofi'!CD58/(C56/1000),2))</f>
      </c>
      <c r="AW56" s="108">
        <f>'[1]Neprofi'!CF58</f>
        <v>0</v>
      </c>
      <c r="AX56" s="109">
        <f t="shared" si="11"/>
      </c>
      <c r="AY56" s="109">
        <f>IF(C56=0,"",ROUND('[1]Neprofi'!CC58/(C56/1000),2))</f>
      </c>
      <c r="AZ56" s="108">
        <f>'[1]Neprofi'!CI58</f>
        <v>0</v>
      </c>
      <c r="BA56" s="108">
        <f>'[1]Neprofi'!CK58</f>
        <v>0</v>
      </c>
      <c r="BB56" s="108">
        <f>'[1]Neprofi'!CM58</f>
        <v>0</v>
      </c>
      <c r="BC56" s="108">
        <f>'[1]Neprofi'!CL58</f>
        <v>0</v>
      </c>
      <c r="BD56" s="108">
        <f>SUM('[1]Neprofi'!CN58+'[1]Neprofi'!CO58)</f>
        <v>0</v>
      </c>
      <c r="BE56" s="133">
        <f>IF(BD56=0,"",ROUND('[1]Neprofi'!CO58/BD56*100,2))</f>
      </c>
      <c r="BF56" s="108">
        <f>SUM('[1]Neprofi'!CP58+'[1]Neprofi'!CQ58)</f>
        <v>0</v>
      </c>
      <c r="BG56" s="108">
        <f>'[1]Neprofi'!CR58</f>
        <v>0</v>
      </c>
      <c r="BH56" s="108">
        <f>'[1]Neprofi'!CS58</f>
        <v>0</v>
      </c>
      <c r="BI56" s="108">
        <f>SUM('[1]Neprofi'!CT58+'[1]Neprofi'!CU58)</f>
        <v>0</v>
      </c>
      <c r="BJ56" s="108">
        <f>'[1]Neprofi'!CW58</f>
        <v>0</v>
      </c>
      <c r="BK56" s="108">
        <f>'[1]Neprofi'!CX58</f>
        <v>0</v>
      </c>
      <c r="BL56" s="135">
        <f>'[1]Neprofi'!CZ58</f>
        <v>0</v>
      </c>
      <c r="BM56" s="136">
        <f t="shared" si="1"/>
      </c>
      <c r="BN56" s="136">
        <f t="shared" si="2"/>
      </c>
      <c r="BO56" s="137">
        <f t="shared" si="3"/>
      </c>
    </row>
    <row r="57" spans="1:67" s="126" customFormat="1" ht="12.75">
      <c r="A57" s="241">
        <f>'[1]Neprofi'!A59</f>
        <v>50</v>
      </c>
      <c r="B57" s="132">
        <f>IF('[1]Neprofi'!B59="","",CONCATENATE('[1]Neprofi'!B59))</f>
      </c>
      <c r="C57" s="107">
        <f>'[1]Neprofi'!D59</f>
        <v>0</v>
      </c>
      <c r="D57" s="108">
        <f>'[1]Neprofi'!H59-'[1]Neprofi'!FB59</f>
        <v>0</v>
      </c>
      <c r="E57" s="109">
        <f>IF(D57=0,"",ROUND('[1]Neprofi'!U59/D57*100,2))</f>
      </c>
      <c r="F57" s="109">
        <f>IF(C57=0,"",ROUND('[1]Neprofi'!T59/C57*1000,2))</f>
      </c>
      <c r="G57" s="108">
        <f>'[1]Neprofi'!V59-'[1]Neprofi'!FA59</f>
        <v>0</v>
      </c>
      <c r="H57" s="107">
        <f>IF('[1]Neprofi'!U59=0,"",ROUND(G57/'[1]Neprofi'!U59*100,2))</f>
      </c>
      <c r="I57" s="110">
        <f t="shared" si="12"/>
      </c>
      <c r="J57" s="134">
        <f>IF(C57=0,"",ROUND(('[1]Neprofi'!EK59-'[1]Neprofi'!EZ59)/C57,2))</f>
      </c>
      <c r="K57" s="134">
        <f>IF(AB57=0,"",ROUND(('[1]Neprofi'!EK59-'[1]Neprofi'!EZ59)/AB57,2))</f>
      </c>
      <c r="L57" s="110">
        <f>IF('[1]Neprofi'!EK59=0,"",ROUND('[1]Neprofi'!EL59/'[1]Neprofi'!EK59*100,2))</f>
      </c>
      <c r="M57" s="110">
        <f>IF('[1]Neprofi'!EK59=0,"",ROUND('[1]Neprofi'!EM59/'[1]Neprofi'!EK59*100,2))</f>
      </c>
      <c r="N57" s="107">
        <f>'[1]Neprofi'!BO59</f>
        <v>0</v>
      </c>
      <c r="O57" s="107">
        <f t="shared" si="13"/>
        <v>0</v>
      </c>
      <c r="P57" s="110">
        <f t="shared" si="14"/>
      </c>
      <c r="Q57" s="109">
        <f t="shared" si="15"/>
      </c>
      <c r="R57" s="108">
        <f>'[1]Neprofi'!AA59</f>
        <v>0</v>
      </c>
      <c r="S57" s="109">
        <f t="shared" si="4"/>
      </c>
      <c r="T57" s="108">
        <f>'[1]Neprofi'!AB59</f>
        <v>0</v>
      </c>
      <c r="U57" s="109">
        <f t="shared" si="5"/>
      </c>
      <c r="V57" s="108">
        <f>'[1]Neprofi'!AC59</f>
        <v>0</v>
      </c>
      <c r="W57" s="109">
        <f>IF(V57=0,"",ROUND('[1]Neprofi'!AD59/V57*100,2))</f>
      </c>
      <c r="X57" s="109">
        <f>IF(V57=0,"",ROUND('[1]Neprofi'!AJ59/V57*100,2))</f>
      </c>
      <c r="Y57" s="109">
        <f>IF('[1]Neprofi'!AD59=0,"",ROUND('[1]Neprofi'!AF59/'[1]Neprofi'!AD59*100,2))</f>
      </c>
      <c r="Z57" s="109">
        <f>IF('[1]Neprofi'!AD59=0,"",ROUND(SUM('[1]Neprofi'!AG59+'[1]Neprofi'!AH59)/'[1]Neprofi'!AD59*100,2))</f>
      </c>
      <c r="AA57" s="109">
        <f t="shared" si="6"/>
      </c>
      <c r="AB57" s="108">
        <f>'[1]Neprofi'!AL59</f>
        <v>0</v>
      </c>
      <c r="AC57" s="109">
        <f t="shared" si="7"/>
      </c>
      <c r="AD57" s="109">
        <f t="shared" si="8"/>
      </c>
      <c r="AE57" s="133">
        <f>IF(AB57=0,"",ROUND('[1]Neprofi'!BA59/AB57*100,2))</f>
      </c>
      <c r="AF57" s="133">
        <f>IF(AB57=0,"",ROUND('[1]Neprofi'!BB59/AB57*100,2))</f>
      </c>
      <c r="AG57" s="108">
        <f>SUM('[1]Neprofi'!AM59+'[1]Neprofi'!AN59)</f>
        <v>0</v>
      </c>
      <c r="AH57" s="109">
        <f>IF(AG57=0,"",ROUND('[1]Neprofi'!AM59/AG57*100,2))</f>
      </c>
      <c r="AI57" s="108">
        <f>SUM('[1]Neprofi'!AO59+'[1]Neprofi'!AP59)</f>
        <v>0</v>
      </c>
      <c r="AJ57" s="109">
        <f t="shared" si="9"/>
      </c>
      <c r="AK57" s="109">
        <f>IF(AI57=0,"",ROUND('[1]Neprofi'!AO59/AI57*100,2))</f>
      </c>
      <c r="AL57" s="108">
        <f>'[1]Neprofi'!AQ59</f>
        <v>0</v>
      </c>
      <c r="AM57" s="109">
        <f t="shared" si="10"/>
      </c>
      <c r="AN57" s="108">
        <f>'[1]Neprofi'!BE59</f>
        <v>0</v>
      </c>
      <c r="AO57" s="108">
        <f>'[1]Neprofi'!BG59</f>
        <v>0</v>
      </c>
      <c r="AP57" s="108">
        <f>'[1]Neprofi'!BM59</f>
        <v>0</v>
      </c>
      <c r="AQ57" s="108">
        <f>'[1]Neprofi'!BP59</f>
        <v>0</v>
      </c>
      <c r="AR57" s="108">
        <f>'[1]Neprofi'!BQ59</f>
        <v>0</v>
      </c>
      <c r="AS57" s="108">
        <f>'[1]Neprofi'!BR59</f>
        <v>0</v>
      </c>
      <c r="AT57" s="108">
        <f>'[1]Neprofi'!BS59</f>
        <v>0</v>
      </c>
      <c r="AU57" s="108">
        <f>SUM('[1]Neprofi'!BV59+'[1]Neprofi'!BX59+'[1]Neprofi'!BZ59)</f>
        <v>0</v>
      </c>
      <c r="AV57" s="109">
        <f>IF(C57=0,"",ROUND('[1]Neprofi'!CD59/(C57/1000),2))</f>
      </c>
      <c r="AW57" s="108">
        <f>'[1]Neprofi'!CF59</f>
        <v>0</v>
      </c>
      <c r="AX57" s="109">
        <f t="shared" si="11"/>
      </c>
      <c r="AY57" s="109">
        <f>IF(C57=0,"",ROUND('[1]Neprofi'!CC59/(C57/1000),2))</f>
      </c>
      <c r="AZ57" s="108">
        <f>'[1]Neprofi'!CI59</f>
        <v>0</v>
      </c>
      <c r="BA57" s="108">
        <f>'[1]Neprofi'!CK59</f>
        <v>0</v>
      </c>
      <c r="BB57" s="108">
        <f>'[1]Neprofi'!CM59</f>
        <v>0</v>
      </c>
      <c r="BC57" s="108">
        <f>'[1]Neprofi'!CL59</f>
        <v>0</v>
      </c>
      <c r="BD57" s="108">
        <f>SUM('[1]Neprofi'!CN59+'[1]Neprofi'!CO59)</f>
        <v>0</v>
      </c>
      <c r="BE57" s="133">
        <f>IF(BD57=0,"",ROUND('[1]Neprofi'!CO59/BD57*100,2))</f>
      </c>
      <c r="BF57" s="108">
        <f>SUM('[1]Neprofi'!CP59+'[1]Neprofi'!CQ59)</f>
        <v>0</v>
      </c>
      <c r="BG57" s="108">
        <f>'[1]Neprofi'!CR59</f>
        <v>0</v>
      </c>
      <c r="BH57" s="108">
        <f>'[1]Neprofi'!CS59</f>
        <v>0</v>
      </c>
      <c r="BI57" s="108">
        <f>SUM('[1]Neprofi'!CT59+'[1]Neprofi'!CU59)</f>
        <v>0</v>
      </c>
      <c r="BJ57" s="108">
        <f>'[1]Neprofi'!CW59</f>
        <v>0</v>
      </c>
      <c r="BK57" s="108">
        <f>'[1]Neprofi'!CX59</f>
        <v>0</v>
      </c>
      <c r="BL57" s="135">
        <f>'[1]Neprofi'!CZ59</f>
        <v>0</v>
      </c>
      <c r="BM57" s="136">
        <f t="shared" si="1"/>
      </c>
      <c r="BN57" s="136">
        <f t="shared" si="2"/>
      </c>
      <c r="BO57" s="137">
        <f t="shared" si="3"/>
      </c>
    </row>
    <row r="58" spans="1:67" s="126" customFormat="1" ht="12.75">
      <c r="A58" s="241">
        <f>'[1]Neprofi'!A60</f>
        <v>51</v>
      </c>
      <c r="B58" s="132">
        <f>IF('[1]Neprofi'!B60="","",CONCATENATE('[1]Neprofi'!B60))</f>
      </c>
      <c r="C58" s="107">
        <f>'[1]Neprofi'!D60</f>
        <v>0</v>
      </c>
      <c r="D58" s="108">
        <f>'[1]Neprofi'!H60-'[1]Neprofi'!FB60</f>
        <v>0</v>
      </c>
      <c r="E58" s="109">
        <f>IF(D58=0,"",ROUND('[1]Neprofi'!U60/D58*100,2))</f>
      </c>
      <c r="F58" s="109">
        <f>IF(C58=0,"",ROUND('[1]Neprofi'!T60/C58*1000,2))</f>
      </c>
      <c r="G58" s="108">
        <f>'[1]Neprofi'!V60-'[1]Neprofi'!FA60</f>
        <v>0</v>
      </c>
      <c r="H58" s="107">
        <f>IF('[1]Neprofi'!U60=0,"",ROUND(G58/'[1]Neprofi'!U60*100,2))</f>
      </c>
      <c r="I58" s="110">
        <f t="shared" si="12"/>
      </c>
      <c r="J58" s="134">
        <f>IF(C58=0,"",ROUND(('[1]Neprofi'!EK60-'[1]Neprofi'!EZ60)/C58,2))</f>
      </c>
      <c r="K58" s="134">
        <f>IF(AB58=0,"",ROUND(('[1]Neprofi'!EK60-'[1]Neprofi'!EZ60)/AB58,2))</f>
      </c>
      <c r="L58" s="110">
        <f>IF('[1]Neprofi'!EK60=0,"",ROUND('[1]Neprofi'!EL60/'[1]Neprofi'!EK60*100,2))</f>
      </c>
      <c r="M58" s="110">
        <f>IF('[1]Neprofi'!EK60=0,"",ROUND('[1]Neprofi'!EM60/'[1]Neprofi'!EK60*100,2))</f>
      </c>
      <c r="N58" s="107">
        <f>'[1]Neprofi'!BO60</f>
        <v>0</v>
      </c>
      <c r="O58" s="107">
        <f t="shared" si="13"/>
        <v>0</v>
      </c>
      <c r="P58" s="110">
        <f t="shared" si="14"/>
      </c>
      <c r="Q58" s="109">
        <f t="shared" si="15"/>
      </c>
      <c r="R58" s="108">
        <f>'[1]Neprofi'!AA60</f>
        <v>0</v>
      </c>
      <c r="S58" s="109">
        <f t="shared" si="4"/>
      </c>
      <c r="T58" s="108">
        <f>'[1]Neprofi'!AB60</f>
        <v>0</v>
      </c>
      <c r="U58" s="109">
        <f t="shared" si="5"/>
      </c>
      <c r="V58" s="108">
        <f>'[1]Neprofi'!AC60</f>
        <v>0</v>
      </c>
      <c r="W58" s="109">
        <f>IF(V58=0,"",ROUND('[1]Neprofi'!AD60/V58*100,2))</f>
      </c>
      <c r="X58" s="109">
        <f>IF(V58=0,"",ROUND('[1]Neprofi'!AJ60/V58*100,2))</f>
      </c>
      <c r="Y58" s="109">
        <f>IF('[1]Neprofi'!AD60=0,"",ROUND('[1]Neprofi'!AF60/'[1]Neprofi'!AD60*100,2))</f>
      </c>
      <c r="Z58" s="109">
        <f>IF('[1]Neprofi'!AD60=0,"",ROUND(SUM('[1]Neprofi'!AG60+'[1]Neprofi'!AH60)/'[1]Neprofi'!AD60*100,2))</f>
      </c>
      <c r="AA58" s="109">
        <f t="shared" si="6"/>
      </c>
      <c r="AB58" s="108">
        <f>'[1]Neprofi'!AL60</f>
        <v>0</v>
      </c>
      <c r="AC58" s="109">
        <f t="shared" si="7"/>
      </c>
      <c r="AD58" s="109">
        <f t="shared" si="8"/>
      </c>
      <c r="AE58" s="133">
        <f>IF(AB58=0,"",ROUND('[1]Neprofi'!BA60/AB58*100,2))</f>
      </c>
      <c r="AF58" s="133">
        <f>IF(AB58=0,"",ROUND('[1]Neprofi'!BB60/AB58*100,2))</f>
      </c>
      <c r="AG58" s="108">
        <f>SUM('[1]Neprofi'!AM60+'[1]Neprofi'!AN60)</f>
        <v>0</v>
      </c>
      <c r="AH58" s="109">
        <f>IF(AG58=0,"",ROUND('[1]Neprofi'!AM60/AG58*100,2))</f>
      </c>
      <c r="AI58" s="108">
        <f>SUM('[1]Neprofi'!AO60+'[1]Neprofi'!AP60)</f>
        <v>0</v>
      </c>
      <c r="AJ58" s="109">
        <f t="shared" si="9"/>
      </c>
      <c r="AK58" s="109">
        <f>IF(AI58=0,"",ROUND('[1]Neprofi'!AO60/AI58*100,2))</f>
      </c>
      <c r="AL58" s="108">
        <f>'[1]Neprofi'!AQ60</f>
        <v>0</v>
      </c>
      <c r="AM58" s="109">
        <f t="shared" si="10"/>
      </c>
      <c r="AN58" s="108">
        <f>'[1]Neprofi'!BE60</f>
        <v>0</v>
      </c>
      <c r="AO58" s="108">
        <f>'[1]Neprofi'!BG60</f>
        <v>0</v>
      </c>
      <c r="AP58" s="108">
        <f>'[1]Neprofi'!BM60</f>
        <v>0</v>
      </c>
      <c r="AQ58" s="108">
        <f>'[1]Neprofi'!BP60</f>
        <v>0</v>
      </c>
      <c r="AR58" s="108">
        <f>'[1]Neprofi'!BQ60</f>
        <v>0</v>
      </c>
      <c r="AS58" s="108">
        <f>'[1]Neprofi'!BR60</f>
        <v>0</v>
      </c>
      <c r="AT58" s="108">
        <f>'[1]Neprofi'!BS60</f>
        <v>0</v>
      </c>
      <c r="AU58" s="108">
        <f>SUM('[1]Neprofi'!BV60+'[1]Neprofi'!BX60+'[1]Neprofi'!BZ60)</f>
        <v>0</v>
      </c>
      <c r="AV58" s="109">
        <f>IF(C58=0,"",ROUND('[1]Neprofi'!CD60/(C58/1000),2))</f>
      </c>
      <c r="AW58" s="108">
        <f>'[1]Neprofi'!CF60</f>
        <v>0</v>
      </c>
      <c r="AX58" s="109">
        <f t="shared" si="11"/>
      </c>
      <c r="AY58" s="109">
        <f>IF(C58=0,"",ROUND('[1]Neprofi'!CC60/(C58/1000),2))</f>
      </c>
      <c r="AZ58" s="108">
        <f>'[1]Neprofi'!CI60</f>
        <v>0</v>
      </c>
      <c r="BA58" s="108">
        <f>'[1]Neprofi'!CK60</f>
        <v>0</v>
      </c>
      <c r="BB58" s="108">
        <f>'[1]Neprofi'!CM60</f>
        <v>0</v>
      </c>
      <c r="BC58" s="108">
        <f>'[1]Neprofi'!CL60</f>
        <v>0</v>
      </c>
      <c r="BD58" s="108">
        <f>SUM('[1]Neprofi'!CN60+'[1]Neprofi'!CO60)</f>
        <v>0</v>
      </c>
      <c r="BE58" s="133">
        <f>IF(BD58=0,"",ROUND('[1]Neprofi'!CO60/BD58*100,2))</f>
      </c>
      <c r="BF58" s="108">
        <f>SUM('[1]Neprofi'!CP60+'[1]Neprofi'!CQ60)</f>
        <v>0</v>
      </c>
      <c r="BG58" s="108">
        <f>'[1]Neprofi'!CR60</f>
        <v>0</v>
      </c>
      <c r="BH58" s="108">
        <f>'[1]Neprofi'!CS60</f>
        <v>0</v>
      </c>
      <c r="BI58" s="108">
        <f>SUM('[1]Neprofi'!CT60+'[1]Neprofi'!CU60)</f>
        <v>0</v>
      </c>
      <c r="BJ58" s="108">
        <f>'[1]Neprofi'!CW60</f>
        <v>0</v>
      </c>
      <c r="BK58" s="108">
        <f>'[1]Neprofi'!CX60</f>
        <v>0</v>
      </c>
      <c r="BL58" s="135">
        <f>'[1]Neprofi'!CZ60</f>
        <v>0</v>
      </c>
      <c r="BM58" s="136">
        <f t="shared" si="1"/>
      </c>
      <c r="BN58" s="136">
        <f t="shared" si="2"/>
      </c>
      <c r="BO58" s="137">
        <f t="shared" si="3"/>
      </c>
    </row>
    <row r="59" spans="1:67" s="126" customFormat="1" ht="12.75">
      <c r="A59" s="241">
        <f>'[1]Neprofi'!A61</f>
        <v>52</v>
      </c>
      <c r="B59" s="132">
        <f>IF('[1]Neprofi'!B61="","",CONCATENATE('[1]Neprofi'!B61))</f>
      </c>
      <c r="C59" s="107">
        <f>'[1]Neprofi'!D61</f>
        <v>0</v>
      </c>
      <c r="D59" s="108">
        <f>'[1]Neprofi'!H61-'[1]Neprofi'!FB61</f>
        <v>0</v>
      </c>
      <c r="E59" s="109">
        <f>IF(D59=0,"",ROUND('[1]Neprofi'!U61/D59*100,2))</f>
      </c>
      <c r="F59" s="109">
        <f>IF(C59=0,"",ROUND('[1]Neprofi'!T61/C59*1000,2))</f>
      </c>
      <c r="G59" s="108">
        <f>'[1]Neprofi'!V61-'[1]Neprofi'!FA61</f>
        <v>0</v>
      </c>
      <c r="H59" s="107">
        <f>IF('[1]Neprofi'!U61=0,"",ROUND(G59/'[1]Neprofi'!U61*100,2))</f>
      </c>
      <c r="I59" s="110">
        <f t="shared" si="12"/>
      </c>
      <c r="J59" s="134">
        <f>IF(C59=0,"",ROUND(('[1]Neprofi'!EK61-'[1]Neprofi'!EZ61)/C59,2))</f>
      </c>
      <c r="K59" s="134">
        <f>IF(AB59=0,"",ROUND(('[1]Neprofi'!EK61-'[1]Neprofi'!EZ61)/AB59,2))</f>
      </c>
      <c r="L59" s="110">
        <f>IF('[1]Neprofi'!EK61=0,"",ROUND('[1]Neprofi'!EL61/'[1]Neprofi'!EK61*100,2))</f>
      </c>
      <c r="M59" s="110">
        <f>IF('[1]Neprofi'!EK61=0,"",ROUND('[1]Neprofi'!EM61/'[1]Neprofi'!EK61*100,2))</f>
      </c>
      <c r="N59" s="107">
        <f>'[1]Neprofi'!BO61</f>
        <v>0</v>
      </c>
      <c r="O59" s="107">
        <f t="shared" si="13"/>
        <v>0</v>
      </c>
      <c r="P59" s="110">
        <f t="shared" si="14"/>
      </c>
      <c r="Q59" s="109">
        <f t="shared" si="15"/>
      </c>
      <c r="R59" s="108">
        <f>'[1]Neprofi'!AA61</f>
        <v>0</v>
      </c>
      <c r="S59" s="109">
        <f t="shared" si="4"/>
      </c>
      <c r="T59" s="108">
        <f>'[1]Neprofi'!AB61</f>
        <v>0</v>
      </c>
      <c r="U59" s="109">
        <f t="shared" si="5"/>
      </c>
      <c r="V59" s="108">
        <f>'[1]Neprofi'!AC61</f>
        <v>0</v>
      </c>
      <c r="W59" s="109">
        <f>IF(V59=0,"",ROUND('[1]Neprofi'!AD61/V59*100,2))</f>
      </c>
      <c r="X59" s="109">
        <f>IF(V59=0,"",ROUND('[1]Neprofi'!AJ61/V59*100,2))</f>
      </c>
      <c r="Y59" s="109">
        <f>IF('[1]Neprofi'!AD61=0,"",ROUND('[1]Neprofi'!AF61/'[1]Neprofi'!AD61*100,2))</f>
      </c>
      <c r="Z59" s="109">
        <f>IF('[1]Neprofi'!AD61=0,"",ROUND(SUM('[1]Neprofi'!AG61+'[1]Neprofi'!AH61)/'[1]Neprofi'!AD61*100,2))</f>
      </c>
      <c r="AA59" s="109">
        <f t="shared" si="6"/>
      </c>
      <c r="AB59" s="108">
        <f>'[1]Neprofi'!AL61</f>
        <v>0</v>
      </c>
      <c r="AC59" s="109">
        <f t="shared" si="7"/>
      </c>
      <c r="AD59" s="109">
        <f t="shared" si="8"/>
      </c>
      <c r="AE59" s="133">
        <f>IF(AB59=0,"",ROUND('[1]Neprofi'!BA61/AB59*100,2))</f>
      </c>
      <c r="AF59" s="133">
        <f>IF(AB59=0,"",ROUND('[1]Neprofi'!BB61/AB59*100,2))</f>
      </c>
      <c r="AG59" s="108">
        <f>SUM('[1]Neprofi'!AM61+'[1]Neprofi'!AN61)</f>
        <v>0</v>
      </c>
      <c r="AH59" s="109">
        <f>IF(AG59=0,"",ROUND('[1]Neprofi'!AM61/AG59*100,2))</f>
      </c>
      <c r="AI59" s="108">
        <f>SUM('[1]Neprofi'!AO61+'[1]Neprofi'!AP61)</f>
        <v>0</v>
      </c>
      <c r="AJ59" s="109">
        <f t="shared" si="9"/>
      </c>
      <c r="AK59" s="109">
        <f>IF(AI59=0,"",ROUND('[1]Neprofi'!AO61/AI59*100,2))</f>
      </c>
      <c r="AL59" s="108">
        <f>'[1]Neprofi'!AQ61</f>
        <v>0</v>
      </c>
      <c r="AM59" s="109">
        <f t="shared" si="10"/>
      </c>
      <c r="AN59" s="108">
        <f>'[1]Neprofi'!BE61</f>
        <v>0</v>
      </c>
      <c r="AO59" s="108">
        <f>'[1]Neprofi'!BG61</f>
        <v>0</v>
      </c>
      <c r="AP59" s="108">
        <f>'[1]Neprofi'!BM61</f>
        <v>0</v>
      </c>
      <c r="AQ59" s="108">
        <f>'[1]Neprofi'!BP61</f>
        <v>0</v>
      </c>
      <c r="AR59" s="108">
        <f>'[1]Neprofi'!BQ61</f>
        <v>0</v>
      </c>
      <c r="AS59" s="108">
        <f>'[1]Neprofi'!BR61</f>
        <v>0</v>
      </c>
      <c r="AT59" s="108">
        <f>'[1]Neprofi'!BS61</f>
        <v>0</v>
      </c>
      <c r="AU59" s="108">
        <f>SUM('[1]Neprofi'!BV61+'[1]Neprofi'!BX61+'[1]Neprofi'!BZ61)</f>
        <v>0</v>
      </c>
      <c r="AV59" s="109">
        <f>IF(C59=0,"",ROUND('[1]Neprofi'!CD61/(C59/1000),2))</f>
      </c>
      <c r="AW59" s="108">
        <f>'[1]Neprofi'!CF61</f>
        <v>0</v>
      </c>
      <c r="AX59" s="109">
        <f t="shared" si="11"/>
      </c>
      <c r="AY59" s="109">
        <f>IF(C59=0,"",ROUND('[1]Neprofi'!CC61/(C59/1000),2))</f>
      </c>
      <c r="AZ59" s="108">
        <f>'[1]Neprofi'!CI61</f>
        <v>0</v>
      </c>
      <c r="BA59" s="108">
        <f>'[1]Neprofi'!CK61</f>
        <v>0</v>
      </c>
      <c r="BB59" s="108">
        <f>'[1]Neprofi'!CM61</f>
        <v>0</v>
      </c>
      <c r="BC59" s="108">
        <f>'[1]Neprofi'!CL61</f>
        <v>0</v>
      </c>
      <c r="BD59" s="108">
        <f>SUM('[1]Neprofi'!CN61+'[1]Neprofi'!CO61)</f>
        <v>0</v>
      </c>
      <c r="BE59" s="133">
        <f>IF(BD59=0,"",ROUND('[1]Neprofi'!CO61/BD59*100,2))</f>
      </c>
      <c r="BF59" s="108">
        <f>SUM('[1]Neprofi'!CP61+'[1]Neprofi'!CQ61)</f>
        <v>0</v>
      </c>
      <c r="BG59" s="108">
        <f>'[1]Neprofi'!CR61</f>
        <v>0</v>
      </c>
      <c r="BH59" s="108">
        <f>'[1]Neprofi'!CS61</f>
        <v>0</v>
      </c>
      <c r="BI59" s="108">
        <f>SUM('[1]Neprofi'!CT61+'[1]Neprofi'!CU61)</f>
        <v>0</v>
      </c>
      <c r="BJ59" s="108">
        <f>'[1]Neprofi'!CW61</f>
        <v>0</v>
      </c>
      <c r="BK59" s="108">
        <f>'[1]Neprofi'!CX61</f>
        <v>0</v>
      </c>
      <c r="BL59" s="135">
        <f>'[1]Neprofi'!CZ61</f>
        <v>0</v>
      </c>
      <c r="BM59" s="136">
        <f t="shared" si="1"/>
      </c>
      <c r="BN59" s="136">
        <f t="shared" si="2"/>
      </c>
      <c r="BO59" s="137">
        <f t="shared" si="3"/>
      </c>
    </row>
    <row r="60" spans="1:67" s="126" customFormat="1" ht="12.75">
      <c r="A60" s="241">
        <f>'[1]Neprofi'!A62</f>
        <v>53</v>
      </c>
      <c r="B60" s="132">
        <f>IF('[1]Neprofi'!B62="","",CONCATENATE('[1]Neprofi'!B62))</f>
      </c>
      <c r="C60" s="107">
        <f>'[1]Neprofi'!D62</f>
        <v>0</v>
      </c>
      <c r="D60" s="108">
        <f>'[1]Neprofi'!H62-'[1]Neprofi'!FB62</f>
        <v>0</v>
      </c>
      <c r="E60" s="109">
        <f>IF(D60=0,"",ROUND('[1]Neprofi'!U62/D60*100,2))</f>
      </c>
      <c r="F60" s="109">
        <f>IF(C60=0,"",ROUND('[1]Neprofi'!T62/C60*1000,2))</f>
      </c>
      <c r="G60" s="108">
        <f>'[1]Neprofi'!V62-'[1]Neprofi'!FA62</f>
        <v>0</v>
      </c>
      <c r="H60" s="107">
        <f>IF('[1]Neprofi'!U62=0,"",ROUND(G60/'[1]Neprofi'!U62*100,2))</f>
      </c>
      <c r="I60" s="110">
        <f t="shared" si="12"/>
      </c>
      <c r="J60" s="134">
        <f>IF(C60=0,"",ROUND(('[1]Neprofi'!EK62-'[1]Neprofi'!EZ62)/C60,2))</f>
      </c>
      <c r="K60" s="134">
        <f>IF(AB60=0,"",ROUND(('[1]Neprofi'!EK62-'[1]Neprofi'!EZ62)/AB60,2))</f>
      </c>
      <c r="L60" s="110">
        <f>IF('[1]Neprofi'!EK62=0,"",ROUND('[1]Neprofi'!EL62/'[1]Neprofi'!EK62*100,2))</f>
      </c>
      <c r="M60" s="110">
        <f>IF('[1]Neprofi'!EK62=0,"",ROUND('[1]Neprofi'!EM62/'[1]Neprofi'!EK62*100,2))</f>
      </c>
      <c r="N60" s="107">
        <f>'[1]Neprofi'!BO62</f>
        <v>0</v>
      </c>
      <c r="O60" s="107">
        <f t="shared" si="13"/>
        <v>0</v>
      </c>
      <c r="P60" s="110">
        <f t="shared" si="14"/>
      </c>
      <c r="Q60" s="109">
        <f t="shared" si="15"/>
      </c>
      <c r="R60" s="108">
        <f>'[1]Neprofi'!AA62</f>
        <v>0</v>
      </c>
      <c r="S60" s="109">
        <f t="shared" si="4"/>
      </c>
      <c r="T60" s="108">
        <f>'[1]Neprofi'!AB62</f>
        <v>0</v>
      </c>
      <c r="U60" s="109">
        <f t="shared" si="5"/>
      </c>
      <c r="V60" s="108">
        <f>'[1]Neprofi'!AC62</f>
        <v>0</v>
      </c>
      <c r="W60" s="109">
        <f>IF(V60=0,"",ROUND('[1]Neprofi'!AD62/V60*100,2))</f>
      </c>
      <c r="X60" s="109">
        <f>IF(V60=0,"",ROUND('[1]Neprofi'!AJ62/V60*100,2))</f>
      </c>
      <c r="Y60" s="109">
        <f>IF('[1]Neprofi'!AD62=0,"",ROUND('[1]Neprofi'!AF62/'[1]Neprofi'!AD62*100,2))</f>
      </c>
      <c r="Z60" s="109">
        <f>IF('[1]Neprofi'!AD62=0,"",ROUND(SUM('[1]Neprofi'!AG62+'[1]Neprofi'!AH62)/'[1]Neprofi'!AD62*100,2))</f>
      </c>
      <c r="AA60" s="109">
        <f t="shared" si="6"/>
      </c>
      <c r="AB60" s="108">
        <f>'[1]Neprofi'!AL62</f>
        <v>0</v>
      </c>
      <c r="AC60" s="109">
        <f t="shared" si="7"/>
      </c>
      <c r="AD60" s="109">
        <f t="shared" si="8"/>
      </c>
      <c r="AE60" s="133">
        <f>IF(AB60=0,"",ROUND('[1]Neprofi'!BA62/AB60*100,2))</f>
      </c>
      <c r="AF60" s="133">
        <f>IF(AB60=0,"",ROUND('[1]Neprofi'!BB62/AB60*100,2))</f>
      </c>
      <c r="AG60" s="108">
        <f>SUM('[1]Neprofi'!AM62+'[1]Neprofi'!AN62)</f>
        <v>0</v>
      </c>
      <c r="AH60" s="109">
        <f>IF(AG60=0,"",ROUND('[1]Neprofi'!AM62/AG60*100,2))</f>
      </c>
      <c r="AI60" s="108">
        <f>SUM('[1]Neprofi'!AO62+'[1]Neprofi'!AP62)</f>
        <v>0</v>
      </c>
      <c r="AJ60" s="109">
        <f t="shared" si="9"/>
      </c>
      <c r="AK60" s="109">
        <f>IF(AI60=0,"",ROUND('[1]Neprofi'!AO62/AI60*100,2))</f>
      </c>
      <c r="AL60" s="108">
        <f>'[1]Neprofi'!AQ62</f>
        <v>0</v>
      </c>
      <c r="AM60" s="109">
        <f t="shared" si="10"/>
      </c>
      <c r="AN60" s="108">
        <f>'[1]Neprofi'!BE62</f>
        <v>0</v>
      </c>
      <c r="AO60" s="108">
        <f>'[1]Neprofi'!BG62</f>
        <v>0</v>
      </c>
      <c r="AP60" s="108">
        <f>'[1]Neprofi'!BM62</f>
        <v>0</v>
      </c>
      <c r="AQ60" s="108">
        <f>'[1]Neprofi'!BP62</f>
        <v>0</v>
      </c>
      <c r="AR60" s="108">
        <f>'[1]Neprofi'!BQ62</f>
        <v>0</v>
      </c>
      <c r="AS60" s="108">
        <f>'[1]Neprofi'!BR62</f>
        <v>0</v>
      </c>
      <c r="AT60" s="108">
        <f>'[1]Neprofi'!BS62</f>
        <v>0</v>
      </c>
      <c r="AU60" s="108">
        <f>SUM('[1]Neprofi'!BV62+'[1]Neprofi'!BX62+'[1]Neprofi'!BZ62)</f>
        <v>0</v>
      </c>
      <c r="AV60" s="109">
        <f>IF(C60=0,"",ROUND('[1]Neprofi'!CD62/(C60/1000),2))</f>
      </c>
      <c r="AW60" s="108">
        <f>'[1]Neprofi'!CF62</f>
        <v>0</v>
      </c>
      <c r="AX60" s="109">
        <f t="shared" si="11"/>
      </c>
      <c r="AY60" s="109">
        <f>IF(C60=0,"",ROUND('[1]Neprofi'!CC62/(C60/1000),2))</f>
      </c>
      <c r="AZ60" s="108">
        <f>'[1]Neprofi'!CI62</f>
        <v>0</v>
      </c>
      <c r="BA60" s="108">
        <f>'[1]Neprofi'!CK62</f>
        <v>0</v>
      </c>
      <c r="BB60" s="108">
        <f>'[1]Neprofi'!CM62</f>
        <v>0</v>
      </c>
      <c r="BC60" s="108">
        <f>'[1]Neprofi'!CL62</f>
        <v>0</v>
      </c>
      <c r="BD60" s="108">
        <f>SUM('[1]Neprofi'!CN62+'[1]Neprofi'!CO62)</f>
        <v>0</v>
      </c>
      <c r="BE60" s="133">
        <f>IF(BD60=0,"",ROUND('[1]Neprofi'!CO62/BD60*100,2))</f>
      </c>
      <c r="BF60" s="108">
        <f>SUM('[1]Neprofi'!CP62+'[1]Neprofi'!CQ62)</f>
        <v>0</v>
      </c>
      <c r="BG60" s="108">
        <f>'[1]Neprofi'!CR62</f>
        <v>0</v>
      </c>
      <c r="BH60" s="108">
        <f>'[1]Neprofi'!CS62</f>
        <v>0</v>
      </c>
      <c r="BI60" s="108">
        <f>SUM('[1]Neprofi'!CT62+'[1]Neprofi'!CU62)</f>
        <v>0</v>
      </c>
      <c r="BJ60" s="108">
        <f>'[1]Neprofi'!CW62</f>
        <v>0</v>
      </c>
      <c r="BK60" s="108">
        <f>'[1]Neprofi'!CX62</f>
        <v>0</v>
      </c>
      <c r="BL60" s="135">
        <f>'[1]Neprofi'!CZ62</f>
        <v>0</v>
      </c>
      <c r="BM60" s="136">
        <f t="shared" si="1"/>
      </c>
      <c r="BN60" s="136">
        <f t="shared" si="2"/>
      </c>
      <c r="BO60" s="137">
        <f t="shared" si="3"/>
      </c>
    </row>
    <row r="61" spans="1:67" s="126" customFormat="1" ht="12.75">
      <c r="A61" s="241">
        <f>'[1]Neprofi'!A63</f>
        <v>54</v>
      </c>
      <c r="B61" s="132">
        <f>IF('[1]Neprofi'!B63="","",CONCATENATE('[1]Neprofi'!B63))</f>
      </c>
      <c r="C61" s="107">
        <f>'[1]Neprofi'!D63</f>
        <v>0</v>
      </c>
      <c r="D61" s="108">
        <f>'[1]Neprofi'!H63-'[1]Neprofi'!FB63</f>
        <v>0</v>
      </c>
      <c r="E61" s="109">
        <f>IF(D61=0,"",ROUND('[1]Neprofi'!U63/D61*100,2))</f>
      </c>
      <c r="F61" s="109">
        <f>IF(C61=0,"",ROUND('[1]Neprofi'!T63/C61*1000,2))</f>
      </c>
      <c r="G61" s="108">
        <f>'[1]Neprofi'!V63-'[1]Neprofi'!FA63</f>
        <v>0</v>
      </c>
      <c r="H61" s="107">
        <f>IF('[1]Neprofi'!U63=0,"",ROUND(G61/'[1]Neprofi'!U63*100,2))</f>
      </c>
      <c r="I61" s="110">
        <f t="shared" si="12"/>
      </c>
      <c r="J61" s="134">
        <f>IF(C61=0,"",ROUND(('[1]Neprofi'!EK63-'[1]Neprofi'!EZ63)/C61,2))</f>
      </c>
      <c r="K61" s="134">
        <f>IF(AB61=0,"",ROUND(('[1]Neprofi'!EK63-'[1]Neprofi'!EZ63)/AB61,2))</f>
      </c>
      <c r="L61" s="110">
        <f>IF('[1]Neprofi'!EK63=0,"",ROUND('[1]Neprofi'!EL63/'[1]Neprofi'!EK63*100,2))</f>
      </c>
      <c r="M61" s="110">
        <f>IF('[1]Neprofi'!EK63=0,"",ROUND('[1]Neprofi'!EM63/'[1]Neprofi'!EK63*100,2))</f>
      </c>
      <c r="N61" s="107">
        <f>'[1]Neprofi'!BO63</f>
        <v>0</v>
      </c>
      <c r="O61" s="107">
        <f t="shared" si="13"/>
        <v>0</v>
      </c>
      <c r="P61" s="110">
        <f t="shared" si="14"/>
      </c>
      <c r="Q61" s="109">
        <f t="shared" si="15"/>
      </c>
      <c r="R61" s="108">
        <f>'[1]Neprofi'!AA63</f>
        <v>0</v>
      </c>
      <c r="S61" s="109">
        <f t="shared" si="4"/>
      </c>
      <c r="T61" s="108">
        <f>'[1]Neprofi'!AB63</f>
        <v>0</v>
      </c>
      <c r="U61" s="109">
        <f t="shared" si="5"/>
      </c>
      <c r="V61" s="108">
        <f>'[1]Neprofi'!AC63</f>
        <v>0</v>
      </c>
      <c r="W61" s="109">
        <f>IF(V61=0,"",ROUND('[1]Neprofi'!AD63/V61*100,2))</f>
      </c>
      <c r="X61" s="109">
        <f>IF(V61=0,"",ROUND('[1]Neprofi'!AJ63/V61*100,2))</f>
      </c>
      <c r="Y61" s="109">
        <f>IF('[1]Neprofi'!AD63=0,"",ROUND('[1]Neprofi'!AF63/'[1]Neprofi'!AD63*100,2))</f>
      </c>
      <c r="Z61" s="109">
        <f>IF('[1]Neprofi'!AD63=0,"",ROUND(SUM('[1]Neprofi'!AG63+'[1]Neprofi'!AH63)/'[1]Neprofi'!AD63*100,2))</f>
      </c>
      <c r="AA61" s="109">
        <f t="shared" si="6"/>
      </c>
      <c r="AB61" s="108">
        <f>'[1]Neprofi'!AL63</f>
        <v>0</v>
      </c>
      <c r="AC61" s="109">
        <f t="shared" si="7"/>
      </c>
      <c r="AD61" s="109">
        <f t="shared" si="8"/>
      </c>
      <c r="AE61" s="133">
        <f>IF(AB61=0,"",ROUND('[1]Neprofi'!BA63/AB61*100,2))</f>
      </c>
      <c r="AF61" s="133">
        <f>IF(AB61=0,"",ROUND('[1]Neprofi'!BB63/AB61*100,2))</f>
      </c>
      <c r="AG61" s="108">
        <f>SUM('[1]Neprofi'!AM63+'[1]Neprofi'!AN63)</f>
        <v>0</v>
      </c>
      <c r="AH61" s="109">
        <f>IF(AG61=0,"",ROUND('[1]Neprofi'!AM63/AG61*100,2))</f>
      </c>
      <c r="AI61" s="108">
        <f>SUM('[1]Neprofi'!AO63+'[1]Neprofi'!AP63)</f>
        <v>0</v>
      </c>
      <c r="AJ61" s="109">
        <f t="shared" si="9"/>
      </c>
      <c r="AK61" s="109">
        <f>IF(AI61=0,"",ROUND('[1]Neprofi'!AO63/AI61*100,2))</f>
      </c>
      <c r="AL61" s="108">
        <f>'[1]Neprofi'!AQ63</f>
        <v>0</v>
      </c>
      <c r="AM61" s="109">
        <f t="shared" si="10"/>
      </c>
      <c r="AN61" s="108">
        <f>'[1]Neprofi'!BE63</f>
        <v>0</v>
      </c>
      <c r="AO61" s="108">
        <f>'[1]Neprofi'!BG63</f>
        <v>0</v>
      </c>
      <c r="AP61" s="108">
        <f>'[1]Neprofi'!BM63</f>
        <v>0</v>
      </c>
      <c r="AQ61" s="108">
        <f>'[1]Neprofi'!BP63</f>
        <v>0</v>
      </c>
      <c r="AR61" s="108">
        <f>'[1]Neprofi'!BQ63</f>
        <v>0</v>
      </c>
      <c r="AS61" s="108">
        <f>'[1]Neprofi'!BR63</f>
        <v>0</v>
      </c>
      <c r="AT61" s="108">
        <f>'[1]Neprofi'!BS63</f>
        <v>0</v>
      </c>
      <c r="AU61" s="108">
        <f>SUM('[1]Neprofi'!BV63+'[1]Neprofi'!BX63+'[1]Neprofi'!BZ63)</f>
        <v>0</v>
      </c>
      <c r="AV61" s="109">
        <f>IF(C61=0,"",ROUND('[1]Neprofi'!CD63/(C61/1000),2))</f>
      </c>
      <c r="AW61" s="108">
        <f>'[1]Neprofi'!CF63</f>
        <v>0</v>
      </c>
      <c r="AX61" s="109">
        <f t="shared" si="11"/>
      </c>
      <c r="AY61" s="109">
        <f>IF(C61=0,"",ROUND('[1]Neprofi'!CC63/(C61/1000),2))</f>
      </c>
      <c r="AZ61" s="108">
        <f>'[1]Neprofi'!CI63</f>
        <v>0</v>
      </c>
      <c r="BA61" s="108">
        <f>'[1]Neprofi'!CK63</f>
        <v>0</v>
      </c>
      <c r="BB61" s="108">
        <f>'[1]Neprofi'!CM63</f>
        <v>0</v>
      </c>
      <c r="BC61" s="108">
        <f>'[1]Neprofi'!CL63</f>
        <v>0</v>
      </c>
      <c r="BD61" s="108">
        <f>SUM('[1]Neprofi'!CN63+'[1]Neprofi'!CO63)</f>
        <v>0</v>
      </c>
      <c r="BE61" s="133">
        <f>IF(BD61=0,"",ROUND('[1]Neprofi'!CO63/BD61*100,2))</f>
      </c>
      <c r="BF61" s="108">
        <f>SUM('[1]Neprofi'!CP63+'[1]Neprofi'!CQ63)</f>
        <v>0</v>
      </c>
      <c r="BG61" s="108">
        <f>'[1]Neprofi'!CR63</f>
        <v>0</v>
      </c>
      <c r="BH61" s="108">
        <f>'[1]Neprofi'!CS63</f>
        <v>0</v>
      </c>
      <c r="BI61" s="108">
        <f>SUM('[1]Neprofi'!CT63+'[1]Neprofi'!CU63)</f>
        <v>0</v>
      </c>
      <c r="BJ61" s="108">
        <f>'[1]Neprofi'!CW63</f>
        <v>0</v>
      </c>
      <c r="BK61" s="108">
        <f>'[1]Neprofi'!CX63</f>
        <v>0</v>
      </c>
      <c r="BL61" s="135">
        <f>'[1]Neprofi'!CZ63</f>
        <v>0</v>
      </c>
      <c r="BM61" s="136">
        <f t="shared" si="1"/>
      </c>
      <c r="BN61" s="136">
        <f t="shared" si="2"/>
      </c>
      <c r="BO61" s="137">
        <f t="shared" si="3"/>
      </c>
    </row>
    <row r="62" spans="1:67" s="126" customFormat="1" ht="12.75">
      <c r="A62" s="241">
        <f>'[1]Neprofi'!A64</f>
        <v>55</v>
      </c>
      <c r="B62" s="132">
        <f>IF('[1]Neprofi'!B64="","",CONCATENATE('[1]Neprofi'!B64))</f>
      </c>
      <c r="C62" s="107">
        <f>'[1]Neprofi'!D64</f>
        <v>0</v>
      </c>
      <c r="D62" s="108">
        <f>'[1]Neprofi'!H64-'[1]Neprofi'!FB64</f>
        <v>0</v>
      </c>
      <c r="E62" s="109">
        <f>IF(D62=0,"",ROUND('[1]Neprofi'!U64/D62*100,2))</f>
      </c>
      <c r="F62" s="109">
        <f>IF(C62=0,"",ROUND('[1]Neprofi'!T64/C62*1000,2))</f>
      </c>
      <c r="G62" s="108">
        <f>'[1]Neprofi'!V64-'[1]Neprofi'!FA64</f>
        <v>0</v>
      </c>
      <c r="H62" s="107">
        <f>IF('[1]Neprofi'!U64=0,"",ROUND(G62/'[1]Neprofi'!U64*100,2))</f>
      </c>
      <c r="I62" s="110">
        <f t="shared" si="12"/>
      </c>
      <c r="J62" s="134">
        <f>IF(C62=0,"",ROUND(('[1]Neprofi'!EK64-'[1]Neprofi'!EZ64)/C62,2))</f>
      </c>
      <c r="K62" s="134">
        <f>IF(AB62=0,"",ROUND(('[1]Neprofi'!EK64-'[1]Neprofi'!EZ64)/AB62,2))</f>
      </c>
      <c r="L62" s="110">
        <f>IF('[1]Neprofi'!EK64=0,"",ROUND('[1]Neprofi'!EL64/'[1]Neprofi'!EK64*100,2))</f>
      </c>
      <c r="M62" s="110">
        <f>IF('[1]Neprofi'!EK64=0,"",ROUND('[1]Neprofi'!EM64/'[1]Neprofi'!EK64*100,2))</f>
      </c>
      <c r="N62" s="107">
        <f>'[1]Neprofi'!BO64</f>
        <v>0</v>
      </c>
      <c r="O62" s="107">
        <f t="shared" si="13"/>
        <v>0</v>
      </c>
      <c r="P62" s="110">
        <f t="shared" si="14"/>
      </c>
      <c r="Q62" s="109">
        <f t="shared" si="15"/>
      </c>
      <c r="R62" s="108">
        <f>'[1]Neprofi'!AA64</f>
        <v>0</v>
      </c>
      <c r="S62" s="109">
        <f t="shared" si="4"/>
      </c>
      <c r="T62" s="108">
        <f>'[1]Neprofi'!AB64</f>
        <v>0</v>
      </c>
      <c r="U62" s="109">
        <f t="shared" si="5"/>
      </c>
      <c r="V62" s="108">
        <f>'[1]Neprofi'!AC64</f>
        <v>0</v>
      </c>
      <c r="W62" s="109">
        <f>IF(V62=0,"",ROUND('[1]Neprofi'!AD64/V62*100,2))</f>
      </c>
      <c r="X62" s="109">
        <f>IF(V62=0,"",ROUND('[1]Neprofi'!AJ64/V62*100,2))</f>
      </c>
      <c r="Y62" s="109">
        <f>IF('[1]Neprofi'!AD64=0,"",ROUND('[1]Neprofi'!AF64/'[1]Neprofi'!AD64*100,2))</f>
      </c>
      <c r="Z62" s="109">
        <f>IF('[1]Neprofi'!AD64=0,"",ROUND(SUM('[1]Neprofi'!AG64+'[1]Neprofi'!AH64)/'[1]Neprofi'!AD64*100,2))</f>
      </c>
      <c r="AA62" s="109">
        <f t="shared" si="6"/>
      </c>
      <c r="AB62" s="108">
        <f>'[1]Neprofi'!AL64</f>
        <v>0</v>
      </c>
      <c r="AC62" s="109">
        <f t="shared" si="7"/>
      </c>
      <c r="AD62" s="109">
        <f t="shared" si="8"/>
      </c>
      <c r="AE62" s="133">
        <f>IF(AB62=0,"",ROUND('[1]Neprofi'!BA64/AB62*100,2))</f>
      </c>
      <c r="AF62" s="133">
        <f>IF(AB62=0,"",ROUND('[1]Neprofi'!BB64/AB62*100,2))</f>
      </c>
      <c r="AG62" s="108">
        <f>SUM('[1]Neprofi'!AM64+'[1]Neprofi'!AN64)</f>
        <v>0</v>
      </c>
      <c r="AH62" s="109">
        <f>IF(AG62=0,"",ROUND('[1]Neprofi'!AM64/AG62*100,2))</f>
      </c>
      <c r="AI62" s="108">
        <f>SUM('[1]Neprofi'!AO64+'[1]Neprofi'!AP64)</f>
        <v>0</v>
      </c>
      <c r="AJ62" s="109">
        <f t="shared" si="9"/>
      </c>
      <c r="AK62" s="109">
        <f>IF(AI62=0,"",ROUND('[1]Neprofi'!AO64/AI62*100,2))</f>
      </c>
      <c r="AL62" s="108">
        <f>'[1]Neprofi'!AQ64</f>
        <v>0</v>
      </c>
      <c r="AM62" s="109">
        <f t="shared" si="10"/>
      </c>
      <c r="AN62" s="108">
        <f>'[1]Neprofi'!BE64</f>
        <v>0</v>
      </c>
      <c r="AO62" s="108">
        <f>'[1]Neprofi'!BG64</f>
        <v>0</v>
      </c>
      <c r="AP62" s="108">
        <f>'[1]Neprofi'!BM64</f>
        <v>0</v>
      </c>
      <c r="AQ62" s="108">
        <f>'[1]Neprofi'!BP64</f>
        <v>0</v>
      </c>
      <c r="AR62" s="108">
        <f>'[1]Neprofi'!BQ64</f>
        <v>0</v>
      </c>
      <c r="AS62" s="108">
        <f>'[1]Neprofi'!BR64</f>
        <v>0</v>
      </c>
      <c r="AT62" s="108">
        <f>'[1]Neprofi'!BS64</f>
        <v>0</v>
      </c>
      <c r="AU62" s="108">
        <f>SUM('[1]Neprofi'!BV64+'[1]Neprofi'!BX64+'[1]Neprofi'!BZ64)</f>
        <v>0</v>
      </c>
      <c r="AV62" s="109">
        <f>IF(C62=0,"",ROUND('[1]Neprofi'!CD64/(C62/1000),2))</f>
      </c>
      <c r="AW62" s="108">
        <f>'[1]Neprofi'!CF64</f>
        <v>0</v>
      </c>
      <c r="AX62" s="109">
        <f t="shared" si="11"/>
      </c>
      <c r="AY62" s="109">
        <f>IF(C62=0,"",ROUND('[1]Neprofi'!CC64/(C62/1000),2))</f>
      </c>
      <c r="AZ62" s="108">
        <f>'[1]Neprofi'!CI64</f>
        <v>0</v>
      </c>
      <c r="BA62" s="108">
        <f>'[1]Neprofi'!CK64</f>
        <v>0</v>
      </c>
      <c r="BB62" s="108">
        <f>'[1]Neprofi'!CM64</f>
        <v>0</v>
      </c>
      <c r="BC62" s="108">
        <f>'[1]Neprofi'!CL64</f>
        <v>0</v>
      </c>
      <c r="BD62" s="108">
        <f>SUM('[1]Neprofi'!CN64+'[1]Neprofi'!CO64)</f>
        <v>0</v>
      </c>
      <c r="BE62" s="133">
        <f>IF(BD62=0,"",ROUND('[1]Neprofi'!CO64/BD62*100,2))</f>
      </c>
      <c r="BF62" s="108">
        <f>SUM('[1]Neprofi'!CP64+'[1]Neprofi'!CQ64)</f>
        <v>0</v>
      </c>
      <c r="BG62" s="108">
        <f>'[1]Neprofi'!CR64</f>
        <v>0</v>
      </c>
      <c r="BH62" s="108">
        <f>'[1]Neprofi'!CS64</f>
        <v>0</v>
      </c>
      <c r="BI62" s="108">
        <f>SUM('[1]Neprofi'!CT64+'[1]Neprofi'!CU64)</f>
        <v>0</v>
      </c>
      <c r="BJ62" s="108">
        <f>'[1]Neprofi'!CW64</f>
        <v>0</v>
      </c>
      <c r="BK62" s="108">
        <f>'[1]Neprofi'!CX64</f>
        <v>0</v>
      </c>
      <c r="BL62" s="135">
        <f>'[1]Neprofi'!CZ64</f>
        <v>0</v>
      </c>
      <c r="BM62" s="136">
        <f t="shared" si="1"/>
      </c>
      <c r="BN62" s="136">
        <f t="shared" si="2"/>
      </c>
      <c r="BO62" s="137">
        <f t="shared" si="3"/>
      </c>
    </row>
    <row r="63" spans="1:67" s="126" customFormat="1" ht="12.75">
      <c r="A63" s="241">
        <f>'[1]Neprofi'!A65</f>
        <v>56</v>
      </c>
      <c r="B63" s="132">
        <f>IF('[1]Neprofi'!B65="","",CONCATENATE('[1]Neprofi'!B65))</f>
      </c>
      <c r="C63" s="107">
        <f>'[1]Neprofi'!D65</f>
        <v>0</v>
      </c>
      <c r="D63" s="108">
        <f>'[1]Neprofi'!H65-'[1]Neprofi'!FB65</f>
        <v>0</v>
      </c>
      <c r="E63" s="109">
        <f>IF(D63=0,"",ROUND('[1]Neprofi'!U65/D63*100,2))</f>
      </c>
      <c r="F63" s="109">
        <f>IF(C63=0,"",ROUND('[1]Neprofi'!T65/C63*1000,2))</f>
      </c>
      <c r="G63" s="108">
        <f>'[1]Neprofi'!V65-'[1]Neprofi'!FA65</f>
        <v>0</v>
      </c>
      <c r="H63" s="107">
        <f>IF('[1]Neprofi'!U65=0,"",ROUND(G63/'[1]Neprofi'!U65*100,2))</f>
      </c>
      <c r="I63" s="110">
        <f t="shared" si="12"/>
      </c>
      <c r="J63" s="134">
        <f>IF(C63=0,"",ROUND(('[1]Neprofi'!EK65-'[1]Neprofi'!EZ65)/C63,2))</f>
      </c>
      <c r="K63" s="134">
        <f>IF(AB63=0,"",ROUND(('[1]Neprofi'!EK65-'[1]Neprofi'!EZ65)/AB63,2))</f>
      </c>
      <c r="L63" s="110">
        <f>IF('[1]Neprofi'!EK65=0,"",ROUND('[1]Neprofi'!EL65/'[1]Neprofi'!EK65*100,2))</f>
      </c>
      <c r="M63" s="110">
        <f>IF('[1]Neprofi'!EK65=0,"",ROUND('[1]Neprofi'!EM65/'[1]Neprofi'!EK65*100,2))</f>
      </c>
      <c r="N63" s="107">
        <f>'[1]Neprofi'!BO65</f>
        <v>0</v>
      </c>
      <c r="O63" s="107">
        <f t="shared" si="13"/>
        <v>0</v>
      </c>
      <c r="P63" s="110">
        <f t="shared" si="14"/>
      </c>
      <c r="Q63" s="109">
        <f t="shared" si="15"/>
      </c>
      <c r="R63" s="108">
        <f>'[1]Neprofi'!AA65</f>
        <v>0</v>
      </c>
      <c r="S63" s="109">
        <f t="shared" si="4"/>
      </c>
      <c r="T63" s="108">
        <f>'[1]Neprofi'!AB65</f>
        <v>0</v>
      </c>
      <c r="U63" s="109">
        <f t="shared" si="5"/>
      </c>
      <c r="V63" s="108">
        <f>'[1]Neprofi'!AC65</f>
        <v>0</v>
      </c>
      <c r="W63" s="109">
        <f>IF(V63=0,"",ROUND('[1]Neprofi'!AD65/V63*100,2))</f>
      </c>
      <c r="X63" s="109">
        <f>IF(V63=0,"",ROUND('[1]Neprofi'!AJ65/V63*100,2))</f>
      </c>
      <c r="Y63" s="109">
        <f>IF('[1]Neprofi'!AD65=0,"",ROUND('[1]Neprofi'!AF65/'[1]Neprofi'!AD65*100,2))</f>
      </c>
      <c r="Z63" s="109">
        <f>IF('[1]Neprofi'!AD65=0,"",ROUND(SUM('[1]Neprofi'!AG65+'[1]Neprofi'!AH65)/'[1]Neprofi'!AD65*100,2))</f>
      </c>
      <c r="AA63" s="109">
        <f t="shared" si="6"/>
      </c>
      <c r="AB63" s="108">
        <f>'[1]Neprofi'!AL65</f>
        <v>0</v>
      </c>
      <c r="AC63" s="109">
        <f t="shared" si="7"/>
      </c>
      <c r="AD63" s="109">
        <f t="shared" si="8"/>
      </c>
      <c r="AE63" s="133">
        <f>IF(AB63=0,"",ROUND('[1]Neprofi'!BA65/AB63*100,2))</f>
      </c>
      <c r="AF63" s="133">
        <f>IF(AB63=0,"",ROUND('[1]Neprofi'!BB65/AB63*100,2))</f>
      </c>
      <c r="AG63" s="108">
        <f>SUM('[1]Neprofi'!AM65+'[1]Neprofi'!AN65)</f>
        <v>0</v>
      </c>
      <c r="AH63" s="109">
        <f>IF(AG63=0,"",ROUND('[1]Neprofi'!AM65/AG63*100,2))</f>
      </c>
      <c r="AI63" s="108">
        <f>SUM('[1]Neprofi'!AO65+'[1]Neprofi'!AP65)</f>
        <v>0</v>
      </c>
      <c r="AJ63" s="109">
        <f t="shared" si="9"/>
      </c>
      <c r="AK63" s="109">
        <f>IF(AI63=0,"",ROUND('[1]Neprofi'!AO65/AI63*100,2))</f>
      </c>
      <c r="AL63" s="108">
        <f>'[1]Neprofi'!AQ65</f>
        <v>0</v>
      </c>
      <c r="AM63" s="109">
        <f t="shared" si="10"/>
      </c>
      <c r="AN63" s="108">
        <f>'[1]Neprofi'!BE65</f>
        <v>0</v>
      </c>
      <c r="AO63" s="108">
        <f>'[1]Neprofi'!BG65</f>
        <v>0</v>
      </c>
      <c r="AP63" s="108">
        <f>'[1]Neprofi'!BM65</f>
        <v>0</v>
      </c>
      <c r="AQ63" s="108">
        <f>'[1]Neprofi'!BP65</f>
        <v>0</v>
      </c>
      <c r="AR63" s="108">
        <f>'[1]Neprofi'!BQ65</f>
        <v>0</v>
      </c>
      <c r="AS63" s="108">
        <f>'[1]Neprofi'!BR65</f>
        <v>0</v>
      </c>
      <c r="AT63" s="108">
        <f>'[1]Neprofi'!BS65</f>
        <v>0</v>
      </c>
      <c r="AU63" s="108">
        <f>SUM('[1]Neprofi'!BV65+'[1]Neprofi'!BX65+'[1]Neprofi'!BZ65)</f>
        <v>0</v>
      </c>
      <c r="AV63" s="109">
        <f>IF(C63=0,"",ROUND('[1]Neprofi'!CD65/(C63/1000),2))</f>
      </c>
      <c r="AW63" s="108">
        <f>'[1]Neprofi'!CF65</f>
        <v>0</v>
      </c>
      <c r="AX63" s="109">
        <f t="shared" si="11"/>
      </c>
      <c r="AY63" s="109">
        <f>IF(C63=0,"",ROUND('[1]Neprofi'!CC65/(C63/1000),2))</f>
      </c>
      <c r="AZ63" s="108">
        <f>'[1]Neprofi'!CI65</f>
        <v>0</v>
      </c>
      <c r="BA63" s="108">
        <f>'[1]Neprofi'!CK65</f>
        <v>0</v>
      </c>
      <c r="BB63" s="108">
        <f>'[1]Neprofi'!CM65</f>
        <v>0</v>
      </c>
      <c r="BC63" s="108">
        <f>'[1]Neprofi'!CL65</f>
        <v>0</v>
      </c>
      <c r="BD63" s="108">
        <f>SUM('[1]Neprofi'!CN65+'[1]Neprofi'!CO65)</f>
        <v>0</v>
      </c>
      <c r="BE63" s="133">
        <f>IF(BD63=0,"",ROUND('[1]Neprofi'!CO65/BD63*100,2))</f>
      </c>
      <c r="BF63" s="108">
        <f>SUM('[1]Neprofi'!CP65+'[1]Neprofi'!CQ65)</f>
        <v>0</v>
      </c>
      <c r="BG63" s="108">
        <f>'[1]Neprofi'!CR65</f>
        <v>0</v>
      </c>
      <c r="BH63" s="108">
        <f>'[1]Neprofi'!CS65</f>
        <v>0</v>
      </c>
      <c r="BI63" s="108">
        <f>SUM('[1]Neprofi'!CT65+'[1]Neprofi'!CU65)</f>
        <v>0</v>
      </c>
      <c r="BJ63" s="108">
        <f>'[1]Neprofi'!CW65</f>
        <v>0</v>
      </c>
      <c r="BK63" s="108">
        <f>'[1]Neprofi'!CX65</f>
        <v>0</v>
      </c>
      <c r="BL63" s="135">
        <f>'[1]Neprofi'!CZ65</f>
        <v>0</v>
      </c>
      <c r="BM63" s="136">
        <f t="shared" si="1"/>
      </c>
      <c r="BN63" s="136">
        <f t="shared" si="2"/>
      </c>
      <c r="BO63" s="137">
        <f t="shared" si="3"/>
      </c>
    </row>
    <row r="64" spans="1:67" s="126" customFormat="1" ht="12.75">
      <c r="A64" s="241">
        <f>'[1]Neprofi'!A66</f>
        <v>57</v>
      </c>
      <c r="B64" s="132">
        <f>IF('[1]Neprofi'!B66="","",CONCATENATE('[1]Neprofi'!B66))</f>
      </c>
      <c r="C64" s="107">
        <f>'[1]Neprofi'!D66</f>
        <v>0</v>
      </c>
      <c r="D64" s="108">
        <f>'[1]Neprofi'!H66-'[1]Neprofi'!FB66</f>
        <v>0</v>
      </c>
      <c r="E64" s="109">
        <f>IF(D64=0,"",ROUND('[1]Neprofi'!U66/D64*100,2))</f>
      </c>
      <c r="F64" s="109">
        <f>IF(C64=0,"",ROUND('[1]Neprofi'!T66/C64*1000,2))</f>
      </c>
      <c r="G64" s="108">
        <f>'[1]Neprofi'!V66-'[1]Neprofi'!FA66</f>
        <v>0</v>
      </c>
      <c r="H64" s="107">
        <f>IF('[1]Neprofi'!U66=0,"",ROUND(G64/'[1]Neprofi'!U66*100,2))</f>
      </c>
      <c r="I64" s="110">
        <f t="shared" si="12"/>
      </c>
      <c r="J64" s="134">
        <f>IF(C64=0,"",ROUND(('[1]Neprofi'!EK66-'[1]Neprofi'!EZ66)/C64,2))</f>
      </c>
      <c r="K64" s="134">
        <f>IF(AB64=0,"",ROUND(('[1]Neprofi'!EK66-'[1]Neprofi'!EZ66)/AB64,2))</f>
      </c>
      <c r="L64" s="110">
        <f>IF('[1]Neprofi'!EK66=0,"",ROUND('[1]Neprofi'!EL66/'[1]Neprofi'!EK66*100,2))</f>
      </c>
      <c r="M64" s="110">
        <f>IF('[1]Neprofi'!EK66=0,"",ROUND('[1]Neprofi'!EM66/'[1]Neprofi'!EK66*100,2))</f>
      </c>
      <c r="N64" s="107">
        <f>'[1]Neprofi'!BO66</f>
        <v>0</v>
      </c>
      <c r="O64" s="107">
        <f t="shared" si="13"/>
        <v>0</v>
      </c>
      <c r="P64" s="110">
        <f t="shared" si="14"/>
      </c>
      <c r="Q64" s="109">
        <f t="shared" si="15"/>
      </c>
      <c r="R64" s="108">
        <f>'[1]Neprofi'!AA66</f>
        <v>0</v>
      </c>
      <c r="S64" s="109">
        <f t="shared" si="4"/>
      </c>
      <c r="T64" s="108">
        <f>'[1]Neprofi'!AB66</f>
        <v>0</v>
      </c>
      <c r="U64" s="109">
        <f t="shared" si="5"/>
      </c>
      <c r="V64" s="108">
        <f>'[1]Neprofi'!AC66</f>
        <v>0</v>
      </c>
      <c r="W64" s="109">
        <f>IF(V64=0,"",ROUND('[1]Neprofi'!AD66/V64*100,2))</f>
      </c>
      <c r="X64" s="109">
        <f>IF(V64=0,"",ROUND('[1]Neprofi'!AJ66/V64*100,2))</f>
      </c>
      <c r="Y64" s="109">
        <f>IF('[1]Neprofi'!AD66=0,"",ROUND('[1]Neprofi'!AF66/'[1]Neprofi'!AD66*100,2))</f>
      </c>
      <c r="Z64" s="109">
        <f>IF('[1]Neprofi'!AD66=0,"",ROUND(SUM('[1]Neprofi'!AG66+'[1]Neprofi'!AH66)/'[1]Neprofi'!AD66*100,2))</f>
      </c>
      <c r="AA64" s="109">
        <f t="shared" si="6"/>
      </c>
      <c r="AB64" s="108">
        <f>'[1]Neprofi'!AL66</f>
        <v>0</v>
      </c>
      <c r="AC64" s="109">
        <f t="shared" si="7"/>
      </c>
      <c r="AD64" s="109">
        <f t="shared" si="8"/>
      </c>
      <c r="AE64" s="133">
        <f>IF(AB64=0,"",ROUND('[1]Neprofi'!BA66/AB64*100,2))</f>
      </c>
      <c r="AF64" s="133">
        <f>IF(AB64=0,"",ROUND('[1]Neprofi'!BB66/AB64*100,2))</f>
      </c>
      <c r="AG64" s="108">
        <f>SUM('[1]Neprofi'!AM66+'[1]Neprofi'!AN66)</f>
        <v>0</v>
      </c>
      <c r="AH64" s="109">
        <f>IF(AG64=0,"",ROUND('[1]Neprofi'!AM66/AG64*100,2))</f>
      </c>
      <c r="AI64" s="108">
        <f>SUM('[1]Neprofi'!AO66+'[1]Neprofi'!AP66)</f>
        <v>0</v>
      </c>
      <c r="AJ64" s="109">
        <f t="shared" si="9"/>
      </c>
      <c r="AK64" s="109">
        <f>IF(AI64=0,"",ROUND('[1]Neprofi'!AO66/AI64*100,2))</f>
      </c>
      <c r="AL64" s="108">
        <f>'[1]Neprofi'!AQ66</f>
        <v>0</v>
      </c>
      <c r="AM64" s="109">
        <f t="shared" si="10"/>
      </c>
      <c r="AN64" s="108">
        <f>'[1]Neprofi'!BE66</f>
        <v>0</v>
      </c>
      <c r="AO64" s="108">
        <f>'[1]Neprofi'!BG66</f>
        <v>0</v>
      </c>
      <c r="AP64" s="108">
        <f>'[1]Neprofi'!BM66</f>
        <v>0</v>
      </c>
      <c r="AQ64" s="108">
        <f>'[1]Neprofi'!BP66</f>
        <v>0</v>
      </c>
      <c r="AR64" s="108">
        <f>'[1]Neprofi'!BQ66</f>
        <v>0</v>
      </c>
      <c r="AS64" s="108">
        <f>'[1]Neprofi'!BR66</f>
        <v>0</v>
      </c>
      <c r="AT64" s="108">
        <f>'[1]Neprofi'!BS66</f>
        <v>0</v>
      </c>
      <c r="AU64" s="108">
        <f>SUM('[1]Neprofi'!BV66+'[1]Neprofi'!BX66+'[1]Neprofi'!BZ66)</f>
        <v>0</v>
      </c>
      <c r="AV64" s="109">
        <f>IF(C64=0,"",ROUND('[1]Neprofi'!CD66/(C64/1000),2))</f>
      </c>
      <c r="AW64" s="108">
        <f>'[1]Neprofi'!CF66</f>
        <v>0</v>
      </c>
      <c r="AX64" s="109">
        <f t="shared" si="11"/>
      </c>
      <c r="AY64" s="109">
        <f>IF(C64=0,"",ROUND('[1]Neprofi'!CC66/(C64/1000),2))</f>
      </c>
      <c r="AZ64" s="108">
        <f>'[1]Neprofi'!CI66</f>
        <v>0</v>
      </c>
      <c r="BA64" s="108">
        <f>'[1]Neprofi'!CK66</f>
        <v>0</v>
      </c>
      <c r="BB64" s="108">
        <f>'[1]Neprofi'!CM66</f>
        <v>0</v>
      </c>
      <c r="BC64" s="108">
        <f>'[1]Neprofi'!CL66</f>
        <v>0</v>
      </c>
      <c r="BD64" s="108">
        <f>SUM('[1]Neprofi'!CN66+'[1]Neprofi'!CO66)</f>
        <v>0</v>
      </c>
      <c r="BE64" s="133">
        <f>IF(BD64=0,"",ROUND('[1]Neprofi'!CO66/BD64*100,2))</f>
      </c>
      <c r="BF64" s="108">
        <f>SUM('[1]Neprofi'!CP66+'[1]Neprofi'!CQ66)</f>
        <v>0</v>
      </c>
      <c r="BG64" s="108">
        <f>'[1]Neprofi'!CR66</f>
        <v>0</v>
      </c>
      <c r="BH64" s="108">
        <f>'[1]Neprofi'!CS66</f>
        <v>0</v>
      </c>
      <c r="BI64" s="108">
        <f>SUM('[1]Neprofi'!CT66+'[1]Neprofi'!CU66)</f>
        <v>0</v>
      </c>
      <c r="BJ64" s="108">
        <f>'[1]Neprofi'!CW66</f>
        <v>0</v>
      </c>
      <c r="BK64" s="108">
        <f>'[1]Neprofi'!CX66</f>
        <v>0</v>
      </c>
      <c r="BL64" s="135">
        <f>'[1]Neprofi'!CZ66</f>
        <v>0</v>
      </c>
      <c r="BM64" s="136">
        <f t="shared" si="1"/>
      </c>
      <c r="BN64" s="136">
        <f t="shared" si="2"/>
      </c>
      <c r="BO64" s="137">
        <f t="shared" si="3"/>
      </c>
    </row>
    <row r="65" spans="1:67" s="126" customFormat="1" ht="12.75">
      <c r="A65" s="241">
        <f>'[1]Neprofi'!A67</f>
        <v>58</v>
      </c>
      <c r="B65" s="132">
        <f>IF('[1]Neprofi'!B67="","",CONCATENATE('[1]Neprofi'!B67))</f>
      </c>
      <c r="C65" s="107">
        <f>'[1]Neprofi'!D67</f>
        <v>0</v>
      </c>
      <c r="D65" s="108">
        <f>'[1]Neprofi'!H67-'[1]Neprofi'!FB67</f>
        <v>0</v>
      </c>
      <c r="E65" s="109">
        <f>IF(D65=0,"",ROUND('[1]Neprofi'!U67/D65*100,2))</f>
      </c>
      <c r="F65" s="109">
        <f>IF(C65=0,"",ROUND('[1]Neprofi'!T67/C65*1000,2))</f>
      </c>
      <c r="G65" s="108">
        <f>'[1]Neprofi'!V67-'[1]Neprofi'!FA67</f>
        <v>0</v>
      </c>
      <c r="H65" s="107">
        <f>IF('[1]Neprofi'!U67=0,"",ROUND(G65/'[1]Neprofi'!U67*100,2))</f>
      </c>
      <c r="I65" s="110">
        <f t="shared" si="12"/>
      </c>
      <c r="J65" s="134">
        <f>IF(C65=0,"",ROUND(('[1]Neprofi'!EK67-'[1]Neprofi'!EZ67)/C65,2))</f>
      </c>
      <c r="K65" s="134">
        <f>IF(AB65=0,"",ROUND(('[1]Neprofi'!EK67-'[1]Neprofi'!EZ67)/AB65,2))</f>
      </c>
      <c r="L65" s="110">
        <f>IF('[1]Neprofi'!EK67=0,"",ROUND('[1]Neprofi'!EL67/'[1]Neprofi'!EK67*100,2))</f>
      </c>
      <c r="M65" s="110">
        <f>IF('[1]Neprofi'!EK67=0,"",ROUND('[1]Neprofi'!EM67/'[1]Neprofi'!EK67*100,2))</f>
      </c>
      <c r="N65" s="107">
        <f>'[1]Neprofi'!BO67</f>
        <v>0</v>
      </c>
      <c r="O65" s="107">
        <f t="shared" si="13"/>
        <v>0</v>
      </c>
      <c r="P65" s="110">
        <f t="shared" si="14"/>
      </c>
      <c r="Q65" s="109">
        <f t="shared" si="15"/>
      </c>
      <c r="R65" s="108">
        <f>'[1]Neprofi'!AA67</f>
        <v>0</v>
      </c>
      <c r="S65" s="109">
        <f t="shared" si="4"/>
      </c>
      <c r="T65" s="108">
        <f>'[1]Neprofi'!AB67</f>
        <v>0</v>
      </c>
      <c r="U65" s="109">
        <f t="shared" si="5"/>
      </c>
      <c r="V65" s="108">
        <f>'[1]Neprofi'!AC67</f>
        <v>0</v>
      </c>
      <c r="W65" s="109">
        <f>IF(V65=0,"",ROUND('[1]Neprofi'!AD67/V65*100,2))</f>
      </c>
      <c r="X65" s="109">
        <f>IF(V65=0,"",ROUND('[1]Neprofi'!AJ67/V65*100,2))</f>
      </c>
      <c r="Y65" s="109">
        <f>IF('[1]Neprofi'!AD67=0,"",ROUND('[1]Neprofi'!AF67/'[1]Neprofi'!AD67*100,2))</f>
      </c>
      <c r="Z65" s="109">
        <f>IF('[1]Neprofi'!AD67=0,"",ROUND(SUM('[1]Neprofi'!AG67+'[1]Neprofi'!AH67)/'[1]Neprofi'!AD67*100,2))</f>
      </c>
      <c r="AA65" s="109">
        <f t="shared" si="6"/>
      </c>
      <c r="AB65" s="108">
        <f>'[1]Neprofi'!AL67</f>
        <v>0</v>
      </c>
      <c r="AC65" s="109">
        <f t="shared" si="7"/>
      </c>
      <c r="AD65" s="109">
        <f t="shared" si="8"/>
      </c>
      <c r="AE65" s="133">
        <f>IF(AB65=0,"",ROUND('[1]Neprofi'!BA67/AB65*100,2))</f>
      </c>
      <c r="AF65" s="133">
        <f>IF(AB65=0,"",ROUND('[1]Neprofi'!BB67/AB65*100,2))</f>
      </c>
      <c r="AG65" s="108">
        <f>SUM('[1]Neprofi'!AM67+'[1]Neprofi'!AN67)</f>
        <v>0</v>
      </c>
      <c r="AH65" s="109">
        <f>IF(AG65=0,"",ROUND('[1]Neprofi'!AM67/AG65*100,2))</f>
      </c>
      <c r="AI65" s="108">
        <f>SUM('[1]Neprofi'!AO67+'[1]Neprofi'!AP67)</f>
        <v>0</v>
      </c>
      <c r="AJ65" s="109">
        <f t="shared" si="9"/>
      </c>
      <c r="AK65" s="109">
        <f>IF(AI65=0,"",ROUND('[1]Neprofi'!AO67/AI65*100,2))</f>
      </c>
      <c r="AL65" s="108">
        <f>'[1]Neprofi'!AQ67</f>
        <v>0</v>
      </c>
      <c r="AM65" s="109">
        <f t="shared" si="10"/>
      </c>
      <c r="AN65" s="108">
        <f>'[1]Neprofi'!BE67</f>
        <v>0</v>
      </c>
      <c r="AO65" s="108">
        <f>'[1]Neprofi'!BG67</f>
        <v>0</v>
      </c>
      <c r="AP65" s="108">
        <f>'[1]Neprofi'!BM67</f>
        <v>0</v>
      </c>
      <c r="AQ65" s="108">
        <f>'[1]Neprofi'!BP67</f>
        <v>0</v>
      </c>
      <c r="AR65" s="108">
        <f>'[1]Neprofi'!BQ67</f>
        <v>0</v>
      </c>
      <c r="AS65" s="108">
        <f>'[1]Neprofi'!BR67</f>
        <v>0</v>
      </c>
      <c r="AT65" s="108">
        <f>'[1]Neprofi'!BS67</f>
        <v>0</v>
      </c>
      <c r="AU65" s="108">
        <f>SUM('[1]Neprofi'!BV67+'[1]Neprofi'!BX67+'[1]Neprofi'!BZ67)</f>
        <v>0</v>
      </c>
      <c r="AV65" s="109">
        <f>IF(C65=0,"",ROUND('[1]Neprofi'!CD67/(C65/1000),2))</f>
      </c>
      <c r="AW65" s="108">
        <f>'[1]Neprofi'!CF67</f>
        <v>0</v>
      </c>
      <c r="AX65" s="109">
        <f t="shared" si="11"/>
      </c>
      <c r="AY65" s="109">
        <f>IF(C65=0,"",ROUND('[1]Neprofi'!CC67/(C65/1000),2))</f>
      </c>
      <c r="AZ65" s="108">
        <f>'[1]Neprofi'!CI67</f>
        <v>0</v>
      </c>
      <c r="BA65" s="108">
        <f>'[1]Neprofi'!CK67</f>
        <v>0</v>
      </c>
      <c r="BB65" s="108">
        <f>'[1]Neprofi'!CM67</f>
        <v>0</v>
      </c>
      <c r="BC65" s="108">
        <f>'[1]Neprofi'!CL67</f>
        <v>0</v>
      </c>
      <c r="BD65" s="108">
        <f>SUM('[1]Neprofi'!CN67+'[1]Neprofi'!CO67)</f>
        <v>0</v>
      </c>
      <c r="BE65" s="133">
        <f>IF(BD65=0,"",ROUND('[1]Neprofi'!CO67/BD65*100,2))</f>
      </c>
      <c r="BF65" s="108">
        <f>SUM('[1]Neprofi'!CP67+'[1]Neprofi'!CQ67)</f>
        <v>0</v>
      </c>
      <c r="BG65" s="108">
        <f>'[1]Neprofi'!CR67</f>
        <v>0</v>
      </c>
      <c r="BH65" s="108">
        <f>'[1]Neprofi'!CS67</f>
        <v>0</v>
      </c>
      <c r="BI65" s="108">
        <f>SUM('[1]Neprofi'!CT67+'[1]Neprofi'!CU67)</f>
        <v>0</v>
      </c>
      <c r="BJ65" s="108">
        <f>'[1]Neprofi'!CW67</f>
        <v>0</v>
      </c>
      <c r="BK65" s="108">
        <f>'[1]Neprofi'!CX67</f>
        <v>0</v>
      </c>
      <c r="BL65" s="135">
        <f>'[1]Neprofi'!CZ67</f>
        <v>0</v>
      </c>
      <c r="BM65" s="136">
        <f t="shared" si="1"/>
      </c>
      <c r="BN65" s="136">
        <f t="shared" si="2"/>
      </c>
      <c r="BO65" s="137">
        <f t="shared" si="3"/>
      </c>
    </row>
    <row r="66" spans="1:67" s="126" customFormat="1" ht="12.75">
      <c r="A66" s="241">
        <f>'[1]Neprofi'!A68</f>
        <v>59</v>
      </c>
      <c r="B66" s="132">
        <f>IF('[1]Neprofi'!B68="","",CONCATENATE('[1]Neprofi'!B68))</f>
      </c>
      <c r="C66" s="107">
        <f>'[1]Neprofi'!D68</f>
        <v>0</v>
      </c>
      <c r="D66" s="108">
        <f>'[1]Neprofi'!H68-'[1]Neprofi'!FB68</f>
        <v>0</v>
      </c>
      <c r="E66" s="109">
        <f>IF(D66=0,"",ROUND('[1]Neprofi'!U68/D66*100,2))</f>
      </c>
      <c r="F66" s="109">
        <f>IF(C66=0,"",ROUND('[1]Neprofi'!T68/C66*1000,2))</f>
      </c>
      <c r="G66" s="108">
        <f>'[1]Neprofi'!V68-'[1]Neprofi'!FA68</f>
        <v>0</v>
      </c>
      <c r="H66" s="107">
        <f>IF('[1]Neprofi'!U68=0,"",ROUND(G66/'[1]Neprofi'!U68*100,2))</f>
      </c>
      <c r="I66" s="110">
        <f t="shared" si="12"/>
      </c>
      <c r="J66" s="134">
        <f>IF(C66=0,"",ROUND(('[1]Neprofi'!EK68-'[1]Neprofi'!EZ68)/C66,2))</f>
      </c>
      <c r="K66" s="134">
        <f>IF(AB66=0,"",ROUND(('[1]Neprofi'!EK68-'[1]Neprofi'!EZ68)/AB66,2))</f>
      </c>
      <c r="L66" s="110">
        <f>IF('[1]Neprofi'!EK68=0,"",ROUND('[1]Neprofi'!EL68/'[1]Neprofi'!EK68*100,2))</f>
      </c>
      <c r="M66" s="110">
        <f>IF('[1]Neprofi'!EK68=0,"",ROUND('[1]Neprofi'!EM68/'[1]Neprofi'!EK68*100,2))</f>
      </c>
      <c r="N66" s="107">
        <f>'[1]Neprofi'!BO68</f>
        <v>0</v>
      </c>
      <c r="O66" s="107">
        <f t="shared" si="13"/>
        <v>0</v>
      </c>
      <c r="P66" s="110">
        <f t="shared" si="14"/>
      </c>
      <c r="Q66" s="109">
        <f t="shared" si="15"/>
      </c>
      <c r="R66" s="108">
        <f>'[1]Neprofi'!AA68</f>
        <v>0</v>
      </c>
      <c r="S66" s="109">
        <f t="shared" si="4"/>
      </c>
      <c r="T66" s="108">
        <f>'[1]Neprofi'!AB68</f>
        <v>0</v>
      </c>
      <c r="U66" s="109">
        <f t="shared" si="5"/>
      </c>
      <c r="V66" s="108">
        <f>'[1]Neprofi'!AC68</f>
        <v>0</v>
      </c>
      <c r="W66" s="109">
        <f>IF(V66=0,"",ROUND('[1]Neprofi'!AD68/V66*100,2))</f>
      </c>
      <c r="X66" s="109">
        <f>IF(V66=0,"",ROUND('[1]Neprofi'!AJ68/V66*100,2))</f>
      </c>
      <c r="Y66" s="109">
        <f>IF('[1]Neprofi'!AD68=0,"",ROUND('[1]Neprofi'!AF68/'[1]Neprofi'!AD68*100,2))</f>
      </c>
      <c r="Z66" s="109">
        <f>IF('[1]Neprofi'!AD68=0,"",ROUND(SUM('[1]Neprofi'!AG68+'[1]Neprofi'!AH68)/'[1]Neprofi'!AD68*100,2))</f>
      </c>
      <c r="AA66" s="109">
        <f t="shared" si="6"/>
      </c>
      <c r="AB66" s="108">
        <f>'[1]Neprofi'!AL68</f>
        <v>0</v>
      </c>
      <c r="AC66" s="109">
        <f t="shared" si="7"/>
      </c>
      <c r="AD66" s="109">
        <f t="shared" si="8"/>
      </c>
      <c r="AE66" s="133">
        <f>IF(AB66=0,"",ROUND('[1]Neprofi'!BA68/AB66*100,2))</f>
      </c>
      <c r="AF66" s="133">
        <f>IF(AB66=0,"",ROUND('[1]Neprofi'!BB68/AB66*100,2))</f>
      </c>
      <c r="AG66" s="108">
        <f>SUM('[1]Neprofi'!AM68+'[1]Neprofi'!AN68)</f>
        <v>0</v>
      </c>
      <c r="AH66" s="109">
        <f>IF(AG66=0,"",ROUND('[1]Neprofi'!AM68/AG66*100,2))</f>
      </c>
      <c r="AI66" s="108">
        <f>SUM('[1]Neprofi'!AO68+'[1]Neprofi'!AP68)</f>
        <v>0</v>
      </c>
      <c r="AJ66" s="109">
        <f t="shared" si="9"/>
      </c>
      <c r="AK66" s="109">
        <f>IF(AI66=0,"",ROUND('[1]Neprofi'!AO68/AI66*100,2))</f>
      </c>
      <c r="AL66" s="108">
        <f>'[1]Neprofi'!AQ68</f>
        <v>0</v>
      </c>
      <c r="AM66" s="109">
        <f t="shared" si="10"/>
      </c>
      <c r="AN66" s="108">
        <f>'[1]Neprofi'!BE68</f>
        <v>0</v>
      </c>
      <c r="AO66" s="108">
        <f>'[1]Neprofi'!BG68</f>
        <v>0</v>
      </c>
      <c r="AP66" s="108">
        <f>'[1]Neprofi'!BM68</f>
        <v>0</v>
      </c>
      <c r="AQ66" s="108">
        <f>'[1]Neprofi'!BP68</f>
        <v>0</v>
      </c>
      <c r="AR66" s="108">
        <f>'[1]Neprofi'!BQ68</f>
        <v>0</v>
      </c>
      <c r="AS66" s="108">
        <f>'[1]Neprofi'!BR68</f>
        <v>0</v>
      </c>
      <c r="AT66" s="108">
        <f>'[1]Neprofi'!BS68</f>
        <v>0</v>
      </c>
      <c r="AU66" s="108">
        <f>SUM('[1]Neprofi'!BV68+'[1]Neprofi'!BX68+'[1]Neprofi'!BZ68)</f>
        <v>0</v>
      </c>
      <c r="AV66" s="109">
        <f>IF(C66=0,"",ROUND('[1]Neprofi'!CD68/(C66/1000),2))</f>
      </c>
      <c r="AW66" s="108">
        <f>'[1]Neprofi'!CF68</f>
        <v>0</v>
      </c>
      <c r="AX66" s="109">
        <f t="shared" si="11"/>
      </c>
      <c r="AY66" s="109">
        <f>IF(C66=0,"",ROUND('[1]Neprofi'!CC68/(C66/1000),2))</f>
      </c>
      <c r="AZ66" s="108">
        <f>'[1]Neprofi'!CI68</f>
        <v>0</v>
      </c>
      <c r="BA66" s="108">
        <f>'[1]Neprofi'!CK68</f>
        <v>0</v>
      </c>
      <c r="BB66" s="108">
        <f>'[1]Neprofi'!CM68</f>
        <v>0</v>
      </c>
      <c r="BC66" s="108">
        <f>'[1]Neprofi'!CL68</f>
        <v>0</v>
      </c>
      <c r="BD66" s="108">
        <f>SUM('[1]Neprofi'!CN68+'[1]Neprofi'!CO68)</f>
        <v>0</v>
      </c>
      <c r="BE66" s="133">
        <f>IF(BD66=0,"",ROUND('[1]Neprofi'!CO68/BD66*100,2))</f>
      </c>
      <c r="BF66" s="108">
        <f>SUM('[1]Neprofi'!CP68+'[1]Neprofi'!CQ68)</f>
        <v>0</v>
      </c>
      <c r="BG66" s="108">
        <f>'[1]Neprofi'!CR68</f>
        <v>0</v>
      </c>
      <c r="BH66" s="108">
        <f>'[1]Neprofi'!CS68</f>
        <v>0</v>
      </c>
      <c r="BI66" s="108">
        <f>SUM('[1]Neprofi'!CT68+'[1]Neprofi'!CU68)</f>
        <v>0</v>
      </c>
      <c r="BJ66" s="108">
        <f>'[1]Neprofi'!CW68</f>
        <v>0</v>
      </c>
      <c r="BK66" s="108">
        <f>'[1]Neprofi'!CX68</f>
        <v>0</v>
      </c>
      <c r="BL66" s="135">
        <f>'[1]Neprofi'!CZ68</f>
        <v>0</v>
      </c>
      <c r="BM66" s="136">
        <f t="shared" si="1"/>
      </c>
      <c r="BN66" s="136">
        <f t="shared" si="2"/>
      </c>
      <c r="BO66" s="137">
        <f t="shared" si="3"/>
      </c>
    </row>
    <row r="67" spans="1:67" s="126" customFormat="1" ht="12.75">
      <c r="A67" s="241">
        <f>'[1]Neprofi'!A69</f>
        <v>60</v>
      </c>
      <c r="B67" s="132">
        <f>IF('[1]Neprofi'!B69="","",CONCATENATE('[1]Neprofi'!B69))</f>
      </c>
      <c r="C67" s="107">
        <f>'[1]Neprofi'!D69</f>
        <v>0</v>
      </c>
      <c r="D67" s="108">
        <f>'[1]Neprofi'!H69-'[1]Neprofi'!FB69</f>
        <v>0</v>
      </c>
      <c r="E67" s="109">
        <f>IF(D67=0,"",ROUND('[1]Neprofi'!U69/D67*100,2))</f>
      </c>
      <c r="F67" s="109">
        <f>IF(C67=0,"",ROUND('[1]Neprofi'!T69/C67*1000,2))</f>
      </c>
      <c r="G67" s="108">
        <f>'[1]Neprofi'!V69-'[1]Neprofi'!FA69</f>
        <v>0</v>
      </c>
      <c r="H67" s="107">
        <f>IF('[1]Neprofi'!U69=0,"",ROUND(G67/'[1]Neprofi'!U69*100,2))</f>
      </c>
      <c r="I67" s="110">
        <f t="shared" si="12"/>
      </c>
      <c r="J67" s="134">
        <f>IF(C67=0,"",ROUND(('[1]Neprofi'!EK69-'[1]Neprofi'!EZ69)/C67,2))</f>
      </c>
      <c r="K67" s="134">
        <f>IF(AB67=0,"",ROUND(('[1]Neprofi'!EK69-'[1]Neprofi'!EZ69)/AB67,2))</f>
      </c>
      <c r="L67" s="110">
        <f>IF('[1]Neprofi'!EK69=0,"",ROUND('[1]Neprofi'!EL69/'[1]Neprofi'!EK69*100,2))</f>
      </c>
      <c r="M67" s="110">
        <f>IF('[1]Neprofi'!EK69=0,"",ROUND('[1]Neprofi'!EM69/'[1]Neprofi'!EK69*100,2))</f>
      </c>
      <c r="N67" s="107">
        <f>'[1]Neprofi'!BO69</f>
        <v>0</v>
      </c>
      <c r="O67" s="107">
        <f t="shared" si="13"/>
        <v>0</v>
      </c>
      <c r="P67" s="110">
        <f t="shared" si="14"/>
      </c>
      <c r="Q67" s="109">
        <f t="shared" si="15"/>
      </c>
      <c r="R67" s="108">
        <f>'[1]Neprofi'!AA69</f>
        <v>0</v>
      </c>
      <c r="S67" s="109">
        <f t="shared" si="4"/>
      </c>
      <c r="T67" s="108">
        <f>'[1]Neprofi'!AB69</f>
        <v>0</v>
      </c>
      <c r="U67" s="109">
        <f t="shared" si="5"/>
      </c>
      <c r="V67" s="108">
        <f>'[1]Neprofi'!AC69</f>
        <v>0</v>
      </c>
      <c r="W67" s="109">
        <f>IF(V67=0,"",ROUND('[1]Neprofi'!AD69/V67*100,2))</f>
      </c>
      <c r="X67" s="109">
        <f>IF(V67=0,"",ROUND('[1]Neprofi'!AJ69/V67*100,2))</f>
      </c>
      <c r="Y67" s="109">
        <f>IF('[1]Neprofi'!AD69=0,"",ROUND('[1]Neprofi'!AF69/'[1]Neprofi'!AD69*100,2))</f>
      </c>
      <c r="Z67" s="109">
        <f>IF('[1]Neprofi'!AD69=0,"",ROUND(SUM('[1]Neprofi'!AG69+'[1]Neprofi'!AH69)/'[1]Neprofi'!AD69*100,2))</f>
      </c>
      <c r="AA67" s="109">
        <f t="shared" si="6"/>
      </c>
      <c r="AB67" s="108">
        <f>'[1]Neprofi'!AL69</f>
        <v>0</v>
      </c>
      <c r="AC67" s="109">
        <f t="shared" si="7"/>
      </c>
      <c r="AD67" s="109">
        <f t="shared" si="8"/>
      </c>
      <c r="AE67" s="133">
        <f>IF(AB67=0,"",ROUND('[1]Neprofi'!BA69/AB67*100,2))</f>
      </c>
      <c r="AF67" s="133">
        <f>IF(AB67=0,"",ROUND('[1]Neprofi'!BB69/AB67*100,2))</f>
      </c>
      <c r="AG67" s="108">
        <f>SUM('[1]Neprofi'!AM69+'[1]Neprofi'!AN69)</f>
        <v>0</v>
      </c>
      <c r="AH67" s="109">
        <f>IF(AG67=0,"",ROUND('[1]Neprofi'!AM69/AG67*100,2))</f>
      </c>
      <c r="AI67" s="108">
        <f>SUM('[1]Neprofi'!AO69+'[1]Neprofi'!AP69)</f>
        <v>0</v>
      </c>
      <c r="AJ67" s="109">
        <f t="shared" si="9"/>
      </c>
      <c r="AK67" s="109">
        <f>IF(AI67=0,"",ROUND('[1]Neprofi'!AO69/AI67*100,2))</f>
      </c>
      <c r="AL67" s="108">
        <f>'[1]Neprofi'!AQ69</f>
        <v>0</v>
      </c>
      <c r="AM67" s="109">
        <f t="shared" si="10"/>
      </c>
      <c r="AN67" s="108">
        <f>'[1]Neprofi'!BE69</f>
        <v>0</v>
      </c>
      <c r="AO67" s="108">
        <f>'[1]Neprofi'!BG69</f>
        <v>0</v>
      </c>
      <c r="AP67" s="108">
        <f>'[1]Neprofi'!BM69</f>
        <v>0</v>
      </c>
      <c r="AQ67" s="108">
        <f>'[1]Neprofi'!BP69</f>
        <v>0</v>
      </c>
      <c r="AR67" s="108">
        <f>'[1]Neprofi'!BQ69</f>
        <v>0</v>
      </c>
      <c r="AS67" s="108">
        <f>'[1]Neprofi'!BR69</f>
        <v>0</v>
      </c>
      <c r="AT67" s="108">
        <f>'[1]Neprofi'!BS69</f>
        <v>0</v>
      </c>
      <c r="AU67" s="108">
        <f>SUM('[1]Neprofi'!BV69+'[1]Neprofi'!BX69+'[1]Neprofi'!BZ69)</f>
        <v>0</v>
      </c>
      <c r="AV67" s="109">
        <f>IF(C67=0,"",ROUND('[1]Neprofi'!CD69/(C67/1000),2))</f>
      </c>
      <c r="AW67" s="108">
        <f>'[1]Neprofi'!CF69</f>
        <v>0</v>
      </c>
      <c r="AX67" s="109">
        <f t="shared" si="11"/>
      </c>
      <c r="AY67" s="109">
        <f>IF(C67=0,"",ROUND('[1]Neprofi'!CC69/(C67/1000),2))</f>
      </c>
      <c r="AZ67" s="108">
        <f>'[1]Neprofi'!CI69</f>
        <v>0</v>
      </c>
      <c r="BA67" s="108">
        <f>'[1]Neprofi'!CK69</f>
        <v>0</v>
      </c>
      <c r="BB67" s="108">
        <f>'[1]Neprofi'!CM69</f>
        <v>0</v>
      </c>
      <c r="BC67" s="108">
        <f>'[1]Neprofi'!CL69</f>
        <v>0</v>
      </c>
      <c r="BD67" s="108">
        <f>SUM('[1]Neprofi'!CN69+'[1]Neprofi'!CO69)</f>
        <v>0</v>
      </c>
      <c r="BE67" s="133">
        <f>IF(BD67=0,"",ROUND('[1]Neprofi'!CO69/BD67*100,2))</f>
      </c>
      <c r="BF67" s="108">
        <f>SUM('[1]Neprofi'!CP69+'[1]Neprofi'!CQ69)</f>
        <v>0</v>
      </c>
      <c r="BG67" s="108">
        <f>'[1]Neprofi'!CR69</f>
        <v>0</v>
      </c>
      <c r="BH67" s="108">
        <f>'[1]Neprofi'!CS69</f>
        <v>0</v>
      </c>
      <c r="BI67" s="108">
        <f>SUM('[1]Neprofi'!CT69+'[1]Neprofi'!CU69)</f>
        <v>0</v>
      </c>
      <c r="BJ67" s="108">
        <f>'[1]Neprofi'!CW69</f>
        <v>0</v>
      </c>
      <c r="BK67" s="108">
        <f>'[1]Neprofi'!CX69</f>
        <v>0</v>
      </c>
      <c r="BL67" s="135">
        <f>'[1]Neprofi'!CZ69</f>
        <v>0</v>
      </c>
      <c r="BM67" s="136">
        <f t="shared" si="1"/>
      </c>
      <c r="BN67" s="136">
        <f t="shared" si="2"/>
      </c>
      <c r="BO67" s="137">
        <f t="shared" si="3"/>
      </c>
    </row>
    <row r="68" spans="1:67" s="169" customFormat="1" ht="13.5" thickBot="1">
      <c r="A68" s="174"/>
      <c r="B68" s="173"/>
      <c r="C68" s="173"/>
      <c r="D68" s="177"/>
      <c r="E68" s="175"/>
      <c r="F68" s="175"/>
      <c r="G68" s="175"/>
      <c r="H68" s="173"/>
      <c r="I68" s="175"/>
      <c r="J68" s="175"/>
      <c r="K68" s="175"/>
      <c r="L68" s="175"/>
      <c r="M68" s="175"/>
      <c r="N68" s="175"/>
      <c r="O68" s="175"/>
      <c r="P68" s="175"/>
      <c r="Q68" s="173"/>
      <c r="R68" s="173"/>
      <c r="S68" s="173"/>
      <c r="T68" s="173"/>
      <c r="U68" s="173"/>
      <c r="V68" s="173"/>
      <c r="W68" s="173"/>
      <c r="X68" s="173"/>
      <c r="Y68" s="173"/>
      <c r="Z68" s="173"/>
      <c r="AA68" s="173"/>
      <c r="AB68" s="173"/>
      <c r="AC68" s="175"/>
      <c r="AD68" s="175"/>
      <c r="AE68" s="178"/>
      <c r="AF68" s="178"/>
      <c r="AG68" s="173"/>
      <c r="AH68" s="173"/>
      <c r="AI68" s="173"/>
      <c r="AJ68" s="173"/>
      <c r="AK68" s="173"/>
      <c r="AL68" s="173"/>
      <c r="AM68" s="175"/>
      <c r="AN68" s="175"/>
      <c r="AO68" s="175"/>
      <c r="AP68" s="175"/>
      <c r="AQ68" s="175"/>
      <c r="AR68" s="175"/>
      <c r="AS68" s="175"/>
      <c r="AT68" s="175"/>
      <c r="AU68" s="175"/>
      <c r="AV68" s="175"/>
      <c r="AW68" s="175"/>
      <c r="AX68" s="175"/>
      <c r="AY68" s="178"/>
      <c r="AZ68" s="175"/>
      <c r="BA68" s="175"/>
      <c r="BB68" s="175"/>
      <c r="BC68" s="175"/>
      <c r="BD68" s="175"/>
      <c r="BE68" s="178"/>
      <c r="BF68" s="175"/>
      <c r="BG68" s="175"/>
      <c r="BH68" s="175"/>
      <c r="BI68" s="175"/>
      <c r="BJ68" s="175"/>
      <c r="BK68" s="175"/>
      <c r="BL68" s="116"/>
      <c r="BM68" s="116"/>
      <c r="BN68" s="116"/>
      <c r="BO68" s="117"/>
    </row>
    <row r="69" spans="1:63" s="140" customFormat="1" ht="12.75">
      <c r="A69" s="138"/>
      <c r="B69" s="86"/>
      <c r="C69" s="86"/>
      <c r="D69" s="139"/>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row>
    <row r="70" ht="22.5">
      <c r="B70" s="118" t="s">
        <v>161</v>
      </c>
    </row>
  </sheetData>
  <sheetProtection password="D024" sheet="1"/>
  <mergeCells count="16">
    <mergeCell ref="AE3:AF3"/>
    <mergeCell ref="AG3:AK3"/>
    <mergeCell ref="AL3:AM3"/>
    <mergeCell ref="AN3:AO3"/>
    <mergeCell ref="AP3:AR3"/>
    <mergeCell ref="AW3:AX3"/>
    <mergeCell ref="A1:B1"/>
    <mergeCell ref="D2:Q2"/>
    <mergeCell ref="AB2:AC2"/>
    <mergeCell ref="AW2:AX2"/>
    <mergeCell ref="BA2:BK2"/>
    <mergeCell ref="D3:F3"/>
    <mergeCell ref="G3:I3"/>
    <mergeCell ref="J3:K3"/>
    <mergeCell ref="O3:Q3"/>
    <mergeCell ref="W3:X3"/>
  </mergeCells>
  <printOptions gridLines="1"/>
  <pageMargins left="0.4330708661417323" right="0" top="0.3937007874015748" bottom="0.3937007874015748" header="0" footer="0"/>
  <pageSetup horizontalDpi="600" verticalDpi="600" orientation="landscape" pageOrder="overThenDown" paperSize="9" scale="85" r:id="rId1"/>
  <headerFooter alignWithMargins="0">
    <oddHeader>&amp;C&amp;A</oddHeader>
    <oddFooter>&amp;CStrana &amp;P</oddFooter>
  </headerFooter>
  <colBreaks count="5" manualBreakCount="5">
    <brk id="17" max="107" man="1"/>
    <brk id="27" max="65535" man="1"/>
    <brk id="39" max="65535" man="1"/>
    <brk id="52" max="107" man="1"/>
    <brk id="63" max="107" man="1"/>
  </colBreaks>
</worksheet>
</file>

<file path=xl/worksheets/sheet6.xml><?xml version="1.0" encoding="utf-8"?>
<worksheet xmlns="http://schemas.openxmlformats.org/spreadsheetml/2006/main" xmlns:r="http://schemas.openxmlformats.org/officeDocument/2006/relationships">
  <sheetPr transitionEvaluation="1"/>
  <dimension ref="A1:BR13"/>
  <sheetViews>
    <sheetView showGridLines="0" zoomScalePageLayoutView="0" workbookViewId="0" topLeftCell="A1">
      <pane xSplit="3" ySplit="7" topLeftCell="D8" activePane="bottomRight" state="frozen"/>
      <selection pane="topLeft" activeCell="A8" sqref="A8"/>
      <selection pane="topRight" activeCell="A8" sqref="A8"/>
      <selection pane="bottomLeft" activeCell="A8" sqref="A8"/>
      <selection pane="bottomRight" activeCell="D8" sqref="D8"/>
    </sheetView>
  </sheetViews>
  <sheetFormatPr defaultColWidth="9.00390625" defaultRowHeight="12.75"/>
  <cols>
    <col min="1" max="1" width="3.75390625" style="13" customWidth="1"/>
    <col min="2" max="2" width="22.25390625" style="14" customWidth="1"/>
    <col min="3" max="3" width="9.875" style="14" customWidth="1"/>
    <col min="4" max="4" width="11.375" style="119" customWidth="1"/>
    <col min="5" max="5" width="8.125" style="15" customWidth="1"/>
    <col min="6" max="6" width="8.375" style="15" customWidth="1"/>
    <col min="7" max="7" width="9.625" style="15" customWidth="1"/>
    <col min="8" max="8" width="8.625" style="14" customWidth="1"/>
    <col min="9" max="9" width="9.875" style="15" customWidth="1"/>
    <col min="10" max="10" width="10.125" style="15" customWidth="1"/>
    <col min="11" max="11" width="9.25390625" style="15" customWidth="1"/>
    <col min="12" max="12" width="7.25390625" style="15" customWidth="1"/>
    <col min="13" max="13" width="7.375" style="15" customWidth="1"/>
    <col min="14" max="14" width="9.75390625" style="15" customWidth="1"/>
    <col min="15" max="15" width="13.375" style="15" customWidth="1"/>
    <col min="16" max="16" width="7.125" style="15" customWidth="1"/>
    <col min="17" max="17" width="7.375" style="14" customWidth="1"/>
    <col min="18" max="18" width="12.375" style="14" customWidth="1"/>
    <col min="19" max="19" width="11.625" style="14" customWidth="1"/>
    <col min="20" max="20" width="11.125" style="14" customWidth="1"/>
    <col min="21" max="21" width="13.625" style="14" customWidth="1"/>
    <col min="22" max="22" width="12.125" style="14" customWidth="1"/>
    <col min="23" max="23" width="10.75390625" style="14" customWidth="1"/>
    <col min="24" max="24" width="11.625" style="14" customWidth="1"/>
    <col min="25" max="25" width="12.25390625" style="14" customWidth="1"/>
    <col min="26" max="26" width="15.875" style="14" customWidth="1"/>
    <col min="27" max="27" width="12.00390625" style="14" customWidth="1"/>
    <col min="28" max="28" width="11.75390625" style="14" customWidth="1"/>
    <col min="29" max="29" width="9.75390625" style="15" customWidth="1"/>
    <col min="30" max="30" width="10.75390625" style="15" customWidth="1"/>
    <col min="31" max="31" width="10.00390625" style="15" customWidth="1"/>
    <col min="32" max="32" width="11.25390625" style="15" customWidth="1"/>
    <col min="33" max="33" width="10.00390625" style="14" customWidth="1"/>
    <col min="34" max="38" width="9.75390625" style="14" customWidth="1"/>
    <col min="39" max="40" width="9.75390625" style="15" customWidth="1"/>
    <col min="41" max="41" width="11.125" style="15" customWidth="1"/>
    <col min="42" max="42" width="10.00390625" style="15" customWidth="1"/>
    <col min="43" max="43" width="7.875" style="15" customWidth="1"/>
    <col min="44" max="44" width="8.00390625" style="15" customWidth="1"/>
    <col min="45" max="45" width="8.625" style="15" customWidth="1"/>
    <col min="46" max="46" width="11.125" style="15" customWidth="1"/>
    <col min="47" max="47" width="7.25390625" style="15" customWidth="1"/>
    <col min="48" max="48" width="8.75390625" style="15" customWidth="1"/>
    <col min="49" max="49" width="10.375" style="15" customWidth="1"/>
    <col min="50" max="50" width="9.875" style="15" customWidth="1"/>
    <col min="51" max="51" width="9.375" style="15" customWidth="1"/>
    <col min="52" max="53" width="10.25390625" style="15" customWidth="1"/>
    <col min="54" max="54" width="9.625" style="15" customWidth="1"/>
    <col min="55" max="55" width="8.75390625" style="15" customWidth="1"/>
    <col min="56" max="56" width="9.625" style="15" customWidth="1"/>
    <col min="57" max="58" width="11.625" style="15" customWidth="1"/>
    <col min="59" max="59" width="9.625" style="15" customWidth="1"/>
    <col min="60" max="60" width="11.25390625" style="15" customWidth="1"/>
    <col min="61" max="61" width="9.75390625" style="15" customWidth="1"/>
    <col min="62" max="63" width="11.625" style="15" customWidth="1"/>
    <col min="64" max="64" width="11.25390625" style="15" customWidth="1"/>
    <col min="65" max="65" width="9.375" style="15" customWidth="1"/>
    <col min="66" max="66" width="9.625" style="15" customWidth="1"/>
    <col min="67" max="67" width="9.125" style="14" customWidth="1"/>
    <col min="68" max="68" width="9.375" style="15" customWidth="1"/>
    <col min="69" max="69" width="6.875" style="15" customWidth="1"/>
    <col min="70" max="70" width="7.25390625" style="15" customWidth="1"/>
    <col min="71" max="16384" width="9.125" style="15" customWidth="1"/>
  </cols>
  <sheetData>
    <row r="1" spans="1:70" s="28" customFormat="1" ht="15.75" customHeight="1">
      <c r="A1" s="659" t="s">
        <v>25</v>
      </c>
      <c r="B1" s="660"/>
      <c r="C1" s="310" t="str">
        <f>('[1]SUM'!$B$2)</f>
        <v>2021</v>
      </c>
      <c r="D1" s="17" t="s">
        <v>26</v>
      </c>
      <c r="E1" s="18"/>
      <c r="F1" s="18"/>
      <c r="G1" s="18"/>
      <c r="H1" s="18"/>
      <c r="I1" s="18"/>
      <c r="J1" s="18"/>
      <c r="K1" s="18"/>
      <c r="L1" s="18"/>
      <c r="M1" s="18"/>
      <c r="N1" s="19"/>
      <c r="O1" s="19"/>
      <c r="P1" s="19"/>
      <c r="Q1" s="19"/>
      <c r="R1" s="17" t="s">
        <v>26</v>
      </c>
      <c r="S1" s="20"/>
      <c r="T1" s="20"/>
      <c r="U1" s="20"/>
      <c r="V1" s="20"/>
      <c r="W1" s="20"/>
      <c r="X1" s="20"/>
      <c r="Y1" s="20"/>
      <c r="Z1" s="20"/>
      <c r="AA1" s="20"/>
      <c r="AB1" s="17" t="s">
        <v>26</v>
      </c>
      <c r="AC1" s="20"/>
      <c r="AD1" s="20"/>
      <c r="AE1" s="20"/>
      <c r="AF1" s="20"/>
      <c r="AG1" s="20"/>
      <c r="AH1" s="20"/>
      <c r="AI1" s="20"/>
      <c r="AJ1" s="20"/>
      <c r="AK1" s="20"/>
      <c r="AL1" s="20"/>
      <c r="AM1" s="20"/>
      <c r="AN1" s="17" t="s">
        <v>26</v>
      </c>
      <c r="AO1" s="20"/>
      <c r="AP1" s="21"/>
      <c r="AQ1" s="21"/>
      <c r="AR1" s="21"/>
      <c r="AS1" s="20"/>
      <c r="AT1" s="20"/>
      <c r="AU1" s="20"/>
      <c r="AV1" s="20"/>
      <c r="AW1" s="21"/>
      <c r="AX1" s="22"/>
      <c r="AY1" s="23"/>
      <c r="AZ1" s="22"/>
      <c r="BA1" s="17" t="s">
        <v>26</v>
      </c>
      <c r="BB1" s="24"/>
      <c r="BC1" s="24"/>
      <c r="BD1" s="24"/>
      <c r="BE1" s="22"/>
      <c r="BF1" s="22"/>
      <c r="BG1" s="22"/>
      <c r="BH1" s="22"/>
      <c r="BI1" s="22"/>
      <c r="BJ1" s="22"/>
      <c r="BK1" s="22"/>
      <c r="BL1" s="22"/>
      <c r="BM1" s="22"/>
      <c r="BN1" s="22"/>
      <c r="BO1" s="20"/>
      <c r="BP1" s="25"/>
      <c r="BQ1" s="26"/>
      <c r="BR1" s="27"/>
    </row>
    <row r="2" spans="1:70" s="28" customFormat="1" ht="17.25" customHeight="1">
      <c r="A2" s="29"/>
      <c r="B2" s="30" t="str">
        <f>CONCATENATE('[1]SUM'!$B$3)</f>
        <v>Moravskoslezský kraj</v>
      </c>
      <c r="C2" s="31"/>
      <c r="D2" s="662" t="s">
        <v>27</v>
      </c>
      <c r="E2" s="662"/>
      <c r="F2" s="662"/>
      <c r="G2" s="662"/>
      <c r="H2" s="662"/>
      <c r="I2" s="662"/>
      <c r="J2" s="662"/>
      <c r="K2" s="662"/>
      <c r="L2" s="662"/>
      <c r="M2" s="697"/>
      <c r="N2" s="697"/>
      <c r="O2" s="697"/>
      <c r="P2" s="697"/>
      <c r="Q2" s="697"/>
      <c r="R2" s="32" t="s">
        <v>28</v>
      </c>
      <c r="S2" s="33"/>
      <c r="T2" s="33"/>
      <c r="U2" s="33"/>
      <c r="V2" s="33"/>
      <c r="W2" s="33"/>
      <c r="X2" s="33"/>
      <c r="Y2" s="33"/>
      <c r="Z2" s="33"/>
      <c r="AA2" s="34"/>
      <c r="AB2" s="663" t="s">
        <v>29</v>
      </c>
      <c r="AC2" s="664"/>
      <c r="AD2" s="35"/>
      <c r="AE2" s="36"/>
      <c r="AF2" s="36"/>
      <c r="AG2" s="35"/>
      <c r="AH2" s="35"/>
      <c r="AI2" s="35"/>
      <c r="AJ2" s="35"/>
      <c r="AK2" s="37"/>
      <c r="AL2" s="35"/>
      <c r="AM2" s="35"/>
      <c r="AN2" s="38" t="s">
        <v>30</v>
      </c>
      <c r="AO2" s="39"/>
      <c r="AP2" s="40"/>
      <c r="AQ2" s="40"/>
      <c r="AR2" s="40"/>
      <c r="AS2" s="39"/>
      <c r="AT2" s="39"/>
      <c r="AU2" s="39"/>
      <c r="AV2" s="39"/>
      <c r="AW2" s="665"/>
      <c r="AX2" s="666"/>
      <c r="AY2" s="38"/>
      <c r="AZ2" s="41"/>
      <c r="BA2" s="667" t="s">
        <v>31</v>
      </c>
      <c r="BB2" s="667"/>
      <c r="BC2" s="667"/>
      <c r="BD2" s="667"/>
      <c r="BE2" s="667"/>
      <c r="BF2" s="667"/>
      <c r="BG2" s="667"/>
      <c r="BH2" s="667"/>
      <c r="BI2" s="667"/>
      <c r="BJ2" s="667"/>
      <c r="BK2" s="668"/>
      <c r="BL2" s="42" t="s">
        <v>32</v>
      </c>
      <c r="BM2" s="42"/>
      <c r="BN2" s="42"/>
      <c r="BO2" s="43"/>
      <c r="BP2" s="44"/>
      <c r="BQ2" s="44"/>
      <c r="BR2" s="45"/>
    </row>
    <row r="3" spans="1:70" s="60" customFormat="1" ht="15" customHeight="1">
      <c r="A3" s="46"/>
      <c r="B3" s="47" t="str">
        <f>CONCATENATE('[1]SUM'!$B$4)</f>
        <v>Bruntál</v>
      </c>
      <c r="C3" s="48"/>
      <c r="D3" s="669" t="s">
        <v>211</v>
      </c>
      <c r="E3" s="670"/>
      <c r="F3" s="671"/>
      <c r="G3" s="672" t="s">
        <v>212</v>
      </c>
      <c r="H3" s="673"/>
      <c r="I3" s="674"/>
      <c r="J3" s="675" t="s">
        <v>213</v>
      </c>
      <c r="K3" s="676"/>
      <c r="L3" s="249" t="s">
        <v>41</v>
      </c>
      <c r="M3" s="250"/>
      <c r="N3" s="251" t="s">
        <v>214</v>
      </c>
      <c r="O3" s="677" t="s">
        <v>215</v>
      </c>
      <c r="P3" s="678"/>
      <c r="Q3" s="679"/>
      <c r="R3" s="48"/>
      <c r="S3" s="48"/>
      <c r="T3" s="48"/>
      <c r="U3" s="48"/>
      <c r="V3" s="49" t="s">
        <v>35</v>
      </c>
      <c r="W3" s="680" t="s">
        <v>34</v>
      </c>
      <c r="X3" s="680"/>
      <c r="Y3" s="50"/>
      <c r="Z3" s="50"/>
      <c r="AA3" s="50"/>
      <c r="AB3" s="51"/>
      <c r="AC3" s="52"/>
      <c r="AD3" s="53"/>
      <c r="AE3" s="681" t="s">
        <v>34</v>
      </c>
      <c r="AF3" s="682"/>
      <c r="AG3" s="683" t="s">
        <v>36</v>
      </c>
      <c r="AH3" s="684"/>
      <c r="AI3" s="684"/>
      <c r="AJ3" s="684"/>
      <c r="AK3" s="685"/>
      <c r="AL3" s="686" t="s">
        <v>37</v>
      </c>
      <c r="AM3" s="687"/>
      <c r="AN3" s="688" t="s">
        <v>38</v>
      </c>
      <c r="AO3" s="689"/>
      <c r="AP3" s="690" t="s">
        <v>39</v>
      </c>
      <c r="AQ3" s="691"/>
      <c r="AR3" s="692"/>
      <c r="AS3" s="48"/>
      <c r="AT3" s="48"/>
      <c r="AU3" s="48"/>
      <c r="AV3" s="48"/>
      <c r="AW3" s="693" t="s">
        <v>40</v>
      </c>
      <c r="AX3" s="694"/>
      <c r="AY3" s="54"/>
      <c r="AZ3" s="54"/>
      <c r="BA3" s="54"/>
      <c r="BB3" s="54"/>
      <c r="BC3" s="54"/>
      <c r="BD3" s="54"/>
      <c r="BE3" s="54"/>
      <c r="BF3" s="54"/>
      <c r="BG3" s="54"/>
      <c r="BH3" s="54"/>
      <c r="BI3" s="54"/>
      <c r="BJ3" s="54"/>
      <c r="BK3" s="54"/>
      <c r="BL3" s="55" t="s">
        <v>42</v>
      </c>
      <c r="BM3" s="55"/>
      <c r="BN3" s="55"/>
      <c r="BO3" s="56"/>
      <c r="BP3" s="57" t="s">
        <v>43</v>
      </c>
      <c r="BQ3" s="58"/>
      <c r="BR3" s="59"/>
    </row>
    <row r="4" spans="1:70" s="64" customFormat="1" ht="9.75" customHeight="1">
      <c r="A4" s="61"/>
      <c r="B4" s="62" t="s">
        <v>44</v>
      </c>
      <c r="C4" s="62" t="s">
        <v>45</v>
      </c>
      <c r="D4" s="253" t="s">
        <v>46</v>
      </c>
      <c r="E4" s="62" t="s">
        <v>47</v>
      </c>
      <c r="F4" s="62" t="s">
        <v>48</v>
      </c>
      <c r="G4" s="253" t="s">
        <v>49</v>
      </c>
      <c r="H4" s="62" t="s">
        <v>50</v>
      </c>
      <c r="I4" s="252" t="s">
        <v>51</v>
      </c>
      <c r="J4" s="253" t="s">
        <v>52</v>
      </c>
      <c r="K4" s="62" t="s">
        <v>53</v>
      </c>
      <c r="L4" s="62" t="s">
        <v>54</v>
      </c>
      <c r="M4" s="252" t="s">
        <v>55</v>
      </c>
      <c r="N4" s="254" t="s">
        <v>56</v>
      </c>
      <c r="O4" s="254" t="s">
        <v>216</v>
      </c>
      <c r="P4" s="252" t="s">
        <v>217</v>
      </c>
      <c r="Q4" s="255" t="s">
        <v>218</v>
      </c>
      <c r="R4" s="62" t="s">
        <v>57</v>
      </c>
      <c r="S4" s="62" t="s">
        <v>58</v>
      </c>
      <c r="T4" s="62" t="s">
        <v>59</v>
      </c>
      <c r="U4" s="62" t="s">
        <v>60</v>
      </c>
      <c r="V4" s="62" t="s">
        <v>61</v>
      </c>
      <c r="W4" s="62" t="s">
        <v>62</v>
      </c>
      <c r="X4" s="62" t="s">
        <v>63</v>
      </c>
      <c r="Y4" s="62" t="s">
        <v>64</v>
      </c>
      <c r="Z4" s="62" t="s">
        <v>65</v>
      </c>
      <c r="AA4" s="62" t="s">
        <v>66</v>
      </c>
      <c r="AB4" s="62" t="s">
        <v>67</v>
      </c>
      <c r="AC4" s="62" t="s">
        <v>68</v>
      </c>
      <c r="AD4" s="62" t="s">
        <v>69</v>
      </c>
      <c r="AE4" s="62" t="s">
        <v>70</v>
      </c>
      <c r="AF4" s="62" t="s">
        <v>71</v>
      </c>
      <c r="AG4" s="62" t="s">
        <v>72</v>
      </c>
      <c r="AH4" s="62" t="s">
        <v>73</v>
      </c>
      <c r="AI4" s="62" t="s">
        <v>74</v>
      </c>
      <c r="AJ4" s="62" t="s">
        <v>75</v>
      </c>
      <c r="AK4" s="62" t="s">
        <v>76</v>
      </c>
      <c r="AL4" s="62" t="s">
        <v>77</v>
      </c>
      <c r="AM4" s="62" t="s">
        <v>78</v>
      </c>
      <c r="AN4" s="62" t="s">
        <v>79</v>
      </c>
      <c r="AO4" s="62" t="s">
        <v>80</v>
      </c>
      <c r="AP4" s="62" t="s">
        <v>81</v>
      </c>
      <c r="AQ4" s="62" t="s">
        <v>82</v>
      </c>
      <c r="AR4" s="62" t="s">
        <v>83</v>
      </c>
      <c r="AS4" s="62" t="s">
        <v>84</v>
      </c>
      <c r="AT4" s="62" t="s">
        <v>85</v>
      </c>
      <c r="AU4" s="62" t="s">
        <v>86</v>
      </c>
      <c r="AV4" s="62" t="s">
        <v>87</v>
      </c>
      <c r="AW4" s="62" t="s">
        <v>88</v>
      </c>
      <c r="AX4" s="62" t="s">
        <v>89</v>
      </c>
      <c r="AY4" s="62" t="s">
        <v>90</v>
      </c>
      <c r="AZ4" s="62" t="s">
        <v>91</v>
      </c>
      <c r="BA4" s="62" t="s">
        <v>92</v>
      </c>
      <c r="BB4" s="62" t="s">
        <v>93</v>
      </c>
      <c r="BC4" s="62" t="s">
        <v>94</v>
      </c>
      <c r="BD4" s="62" t="s">
        <v>95</v>
      </c>
      <c r="BE4" s="62" t="s">
        <v>96</v>
      </c>
      <c r="BF4" s="62" t="s">
        <v>97</v>
      </c>
      <c r="BG4" s="62" t="s">
        <v>98</v>
      </c>
      <c r="BH4" s="62" t="s">
        <v>99</v>
      </c>
      <c r="BI4" s="62" t="s">
        <v>100</v>
      </c>
      <c r="BJ4" s="62" t="s">
        <v>101</v>
      </c>
      <c r="BK4" s="62" t="s">
        <v>102</v>
      </c>
      <c r="BL4" s="62" t="s">
        <v>103</v>
      </c>
      <c r="BM4" s="62" t="s">
        <v>104</v>
      </c>
      <c r="BN4" s="62" t="s">
        <v>105</v>
      </c>
      <c r="BO4" s="62" t="s">
        <v>106</v>
      </c>
      <c r="BP4" s="62" t="s">
        <v>107</v>
      </c>
      <c r="BQ4" s="62" t="s">
        <v>108</v>
      </c>
      <c r="BR4" s="63" t="s">
        <v>109</v>
      </c>
    </row>
    <row r="5" spans="1:70" s="60" customFormat="1" ht="12.75" customHeight="1" thickBot="1">
      <c r="A5" s="46"/>
      <c r="B5" s="65" t="s">
        <v>110</v>
      </c>
      <c r="C5" s="66"/>
      <c r="D5" s="257"/>
      <c r="E5" s="67"/>
      <c r="F5" s="68"/>
      <c r="G5" s="257"/>
      <c r="H5" s="68"/>
      <c r="I5" s="68"/>
      <c r="J5" s="258"/>
      <c r="K5" s="68"/>
      <c r="L5" s="67"/>
      <c r="M5" s="67"/>
      <c r="N5" s="257"/>
      <c r="O5" s="257"/>
      <c r="P5" s="67"/>
      <c r="Q5" s="259"/>
      <c r="R5" s="67"/>
      <c r="S5" s="68"/>
      <c r="T5" s="67"/>
      <c r="U5" s="67"/>
      <c r="V5" s="67"/>
      <c r="W5" s="67"/>
      <c r="X5" s="67"/>
      <c r="Y5" s="68"/>
      <c r="Z5" s="67"/>
      <c r="AA5" s="68"/>
      <c r="AB5" s="67"/>
      <c r="AC5" s="67"/>
      <c r="AD5" s="68"/>
      <c r="AE5" s="67"/>
      <c r="AF5" s="67"/>
      <c r="AG5" s="67"/>
      <c r="AH5" s="67"/>
      <c r="AI5" s="67"/>
      <c r="AJ5" s="67"/>
      <c r="AK5" s="67"/>
      <c r="AL5" s="67"/>
      <c r="AM5" s="67"/>
      <c r="AN5" s="67"/>
      <c r="AO5" s="67"/>
      <c r="AP5" s="67"/>
      <c r="AQ5" s="67"/>
      <c r="AR5" s="67"/>
      <c r="AS5" s="67"/>
      <c r="AT5" s="68"/>
      <c r="AU5" s="67"/>
      <c r="AV5" s="68"/>
      <c r="AW5" s="67"/>
      <c r="AX5" s="68"/>
      <c r="AY5" s="68"/>
      <c r="AZ5" s="68"/>
      <c r="BA5" s="68"/>
      <c r="BB5" s="67"/>
      <c r="BC5" s="68"/>
      <c r="BD5" s="67"/>
      <c r="BE5" s="67"/>
      <c r="BF5" s="67"/>
      <c r="BG5" s="67"/>
      <c r="BH5" s="67"/>
      <c r="BI5" s="67"/>
      <c r="BJ5" s="67"/>
      <c r="BK5" s="67"/>
      <c r="BL5" s="67"/>
      <c r="BM5" s="68"/>
      <c r="BN5" s="68"/>
      <c r="BO5" s="68"/>
      <c r="BP5" s="67"/>
      <c r="BQ5" s="67"/>
      <c r="BR5" s="69"/>
    </row>
    <row r="6" spans="1:70" s="72" customFormat="1" ht="57" customHeight="1" thickBot="1">
      <c r="A6" s="70"/>
      <c r="B6" s="125" t="s">
        <v>163</v>
      </c>
      <c r="C6" s="9" t="s">
        <v>111</v>
      </c>
      <c r="D6" s="260" t="s">
        <v>219</v>
      </c>
      <c r="E6" s="6" t="s">
        <v>112</v>
      </c>
      <c r="F6" s="5" t="s">
        <v>220</v>
      </c>
      <c r="G6" s="261" t="s">
        <v>221</v>
      </c>
      <c r="H6" s="5" t="s">
        <v>165</v>
      </c>
      <c r="I6" s="6" t="s">
        <v>222</v>
      </c>
      <c r="J6" s="260" t="s">
        <v>223</v>
      </c>
      <c r="K6" s="5" t="s">
        <v>224</v>
      </c>
      <c r="L6" s="5" t="s">
        <v>149</v>
      </c>
      <c r="M6" s="6" t="s">
        <v>150</v>
      </c>
      <c r="N6" s="262" t="s">
        <v>225</v>
      </c>
      <c r="O6" s="260" t="s">
        <v>226</v>
      </c>
      <c r="P6" s="263" t="s">
        <v>227</v>
      </c>
      <c r="Q6" s="264" t="s">
        <v>209</v>
      </c>
      <c r="R6" s="5" t="s">
        <v>113</v>
      </c>
      <c r="S6" s="5" t="s">
        <v>21</v>
      </c>
      <c r="T6" s="5" t="s">
        <v>114</v>
      </c>
      <c r="U6" s="5" t="s">
        <v>22</v>
      </c>
      <c r="V6" s="5" t="s">
        <v>115</v>
      </c>
      <c r="W6" s="5" t="s">
        <v>116</v>
      </c>
      <c r="X6" s="5" t="s">
        <v>117</v>
      </c>
      <c r="Y6" s="5" t="s">
        <v>177</v>
      </c>
      <c r="Z6" s="5" t="s">
        <v>24</v>
      </c>
      <c r="AA6" s="5" t="s">
        <v>118</v>
      </c>
      <c r="AB6" s="5" t="s">
        <v>119</v>
      </c>
      <c r="AC6" s="5" t="s">
        <v>191</v>
      </c>
      <c r="AD6" s="5" t="s">
        <v>121</v>
      </c>
      <c r="AE6" s="5" t="s">
        <v>122</v>
      </c>
      <c r="AF6" s="5" t="s">
        <v>123</v>
      </c>
      <c r="AG6" s="5" t="s">
        <v>124</v>
      </c>
      <c r="AH6" s="5" t="s">
        <v>190</v>
      </c>
      <c r="AI6" s="5" t="s">
        <v>126</v>
      </c>
      <c r="AJ6" s="5" t="s">
        <v>127</v>
      </c>
      <c r="AK6" s="5" t="s">
        <v>125</v>
      </c>
      <c r="AL6" s="5" t="s">
        <v>37</v>
      </c>
      <c r="AM6" s="5" t="s">
        <v>128</v>
      </c>
      <c r="AN6" s="9" t="s">
        <v>129</v>
      </c>
      <c r="AO6" s="9" t="s">
        <v>130</v>
      </c>
      <c r="AP6" s="5" t="s">
        <v>131</v>
      </c>
      <c r="AQ6" s="5" t="s">
        <v>132</v>
      </c>
      <c r="AR6" s="5" t="s">
        <v>133</v>
      </c>
      <c r="AS6" s="176" t="s">
        <v>166</v>
      </c>
      <c r="AT6" s="176" t="s">
        <v>167</v>
      </c>
      <c r="AU6" s="9" t="s">
        <v>134</v>
      </c>
      <c r="AV6" s="9" t="s">
        <v>135</v>
      </c>
      <c r="AW6" s="5" t="s">
        <v>136</v>
      </c>
      <c r="AX6" s="5" t="s">
        <v>137</v>
      </c>
      <c r="AY6" s="5" t="s">
        <v>138</v>
      </c>
      <c r="AZ6" s="5" t="s">
        <v>139</v>
      </c>
      <c r="BA6" s="5" t="s">
        <v>15</v>
      </c>
      <c r="BB6" s="5" t="s">
        <v>140</v>
      </c>
      <c r="BC6" s="5" t="s">
        <v>141</v>
      </c>
      <c r="BD6" s="5" t="s">
        <v>142</v>
      </c>
      <c r="BE6" s="5" t="s">
        <v>143</v>
      </c>
      <c r="BF6" s="5" t="s">
        <v>144</v>
      </c>
      <c r="BG6" s="5" t="s">
        <v>145</v>
      </c>
      <c r="BH6" s="5" t="s">
        <v>146</v>
      </c>
      <c r="BI6" s="5" t="s">
        <v>147</v>
      </c>
      <c r="BJ6" s="5" t="s">
        <v>248</v>
      </c>
      <c r="BK6" s="5" t="s">
        <v>148</v>
      </c>
      <c r="BL6" s="5" t="s">
        <v>151</v>
      </c>
      <c r="BM6" s="5" t="s">
        <v>152</v>
      </c>
      <c r="BN6" s="5" t="s">
        <v>153</v>
      </c>
      <c r="BO6" s="5" t="s">
        <v>154</v>
      </c>
      <c r="BP6" s="5" t="s">
        <v>155</v>
      </c>
      <c r="BQ6" s="5" t="s">
        <v>156</v>
      </c>
      <c r="BR6" s="10" t="s">
        <v>157</v>
      </c>
    </row>
    <row r="7" spans="1:70" s="126" customFormat="1" ht="18" customHeight="1" thickBot="1">
      <c r="A7" s="210"/>
      <c r="B7" s="211" t="s">
        <v>160</v>
      </c>
      <c r="C7" s="155">
        <f>'[1]SUM'!D9</f>
        <v>84938</v>
      </c>
      <c r="D7" s="155">
        <f>'[1]SUM'!H9-'[1]SUM'!FB9</f>
        <v>409369</v>
      </c>
      <c r="E7" s="156">
        <f>IF(D7=0,"",ROUND('[1]SUM'!U9/D7*100,2))</f>
        <v>77.87</v>
      </c>
      <c r="F7" s="156">
        <f>IF(C7=0,"",ROUND('[1]SUM'!T9/C7*1000,2))</f>
        <v>3.51</v>
      </c>
      <c r="G7" s="155">
        <f>'[1]SUM'!V9-'[1]SUM'!FA9</f>
        <v>11618</v>
      </c>
      <c r="H7" s="156">
        <f>IF('[1]SUM'!U9=0,"",ROUND(G7/'[1]SUM'!U9*100,2))</f>
        <v>3.64</v>
      </c>
      <c r="I7" s="156">
        <f>IF(C7=0,"",ROUND(G7/C7*1000,2))</f>
        <v>136.78</v>
      </c>
      <c r="J7" s="158">
        <f>IF(C7=0,"",ROUND(('[1]SUM'!EK9-'[1]SUM'!EZ9)/C7,2))</f>
        <v>30.47</v>
      </c>
      <c r="K7" s="158">
        <f>IF(AB7=0,"",ROUND(('[1]SUM'!EK9-'[1]SUM'!EZ9)/AB7,2))</f>
        <v>7.21</v>
      </c>
      <c r="L7" s="156">
        <f>IF('[1]SUM'!EK9=0,"",ROUND('[1]SUM'!EL9/'[1]SUM'!EK9*100,2))</f>
        <v>8.65</v>
      </c>
      <c r="M7" s="156">
        <f>IF('[1]SUM'!EK9=0,"",ROUND('[1]SUM'!EM9/'[1]SUM'!EK9*100,2))</f>
        <v>1.26</v>
      </c>
      <c r="N7" s="155">
        <f>'[1]SUM'!BO9</f>
        <v>14532</v>
      </c>
      <c r="O7" s="155">
        <f>D7+N7</f>
        <v>423901</v>
      </c>
      <c r="P7" s="156">
        <f>IF(C7=0,"",ROUND(O7/C7,2))</f>
        <v>4.99</v>
      </c>
      <c r="Q7" s="156">
        <f>IF(O7=0,"",ROUND((AB7-AL7)/O7,2))</f>
        <v>0.76</v>
      </c>
      <c r="R7" s="155">
        <f>'[1]SUM'!AA9</f>
        <v>7749</v>
      </c>
      <c r="S7" s="156">
        <f>IF(C7=0,"",ROUND(R7/C7*100,2))</f>
        <v>9.12</v>
      </c>
      <c r="T7" s="155">
        <f>'[1]SUM'!AB9</f>
        <v>2016</v>
      </c>
      <c r="U7" s="156">
        <f>IF(R7=0,"",ROUND(T7/R7*100,2))</f>
        <v>26.02</v>
      </c>
      <c r="V7" s="155">
        <f>'[1]SUM'!AC9</f>
        <v>188899</v>
      </c>
      <c r="W7" s="156">
        <f>IF(V7=0,"",ROUND('[1]SUM'!AD9/V7*100,2))</f>
        <v>50.72</v>
      </c>
      <c r="X7" s="156">
        <f>IF(V7=0,"",ROUND('[1]SUM'!AJ9/V7*100,2))</f>
        <v>49.28</v>
      </c>
      <c r="Y7" s="156">
        <f>IF('[1]SUM'!AD9=0,"",ROUND('[1]SUM'!AF9/'[1]SUM'!AD9*100,2))</f>
        <v>4.49</v>
      </c>
      <c r="Z7" s="156">
        <f>IF('[1]SUM'!AD9=0,"",ROUND(SUM('[1]SUM'!AG9+'[1]SUM'!AH9)/'[1]SUM'!AD9*100,2))</f>
        <v>12.35</v>
      </c>
      <c r="AA7" s="156">
        <f>IF(C7=0,"",ROUND(V7/C7,2))</f>
        <v>2.22</v>
      </c>
      <c r="AB7" s="155">
        <f>'[1]SUM'!AL9</f>
        <v>358831</v>
      </c>
      <c r="AC7" s="156">
        <f>IF(C7=0,"",ROUND(AB7/C7,2))</f>
        <v>4.22</v>
      </c>
      <c r="AD7" s="156">
        <f>IF(R7=0,"",ROUND(AB7/R7,2))</f>
        <v>46.31</v>
      </c>
      <c r="AE7" s="156">
        <f>IF(AB7=0,"",ROUND('[1]SUM'!BA9/AB7*100,2))</f>
        <v>2.09</v>
      </c>
      <c r="AF7" s="156">
        <f>IF(AB7=0,"",ROUND('[1]SUM'!BB9/AB7*100,2))</f>
        <v>53.57</v>
      </c>
      <c r="AG7" s="155">
        <f>SUM('[1]SUM'!AM9+'[1]SUM'!AN9)</f>
        <v>280600</v>
      </c>
      <c r="AH7" s="156">
        <f>IF(AG7=0,"",ROUND('[1]SUM'!AM9/AG7*100,2))</f>
        <v>19.13</v>
      </c>
      <c r="AI7" s="155">
        <f>SUM('[1]SUM'!AO9+'[1]SUM'!AP9)</f>
        <v>33823</v>
      </c>
      <c r="AJ7" s="156">
        <f>IF(T7=0,"",ROUND(AI7/T7,2))</f>
        <v>16.78</v>
      </c>
      <c r="AK7" s="156">
        <f>IF(AI7=0,"",ROUND('[1]SUM'!AO9/AI7*100,2))</f>
        <v>19.39</v>
      </c>
      <c r="AL7" s="155">
        <f>'[1]SUM'!AQ9</f>
        <v>37509</v>
      </c>
      <c r="AM7" s="155">
        <f>IF(AB7=0,"",ROUND(AL7/AB7*100,2))</f>
        <v>10.45</v>
      </c>
      <c r="AN7" s="155">
        <f>'[1]SUM'!BE9</f>
        <v>467</v>
      </c>
      <c r="AO7" s="155">
        <f>'[1]SUM'!BG9</f>
        <v>586</v>
      </c>
      <c r="AP7" s="155">
        <f>'[1]SUM'!BM9</f>
        <v>14532</v>
      </c>
      <c r="AQ7" s="155">
        <f>'[1]SUM'!BP9</f>
        <v>77</v>
      </c>
      <c r="AR7" s="155">
        <f>'[1]SUM'!BQ9</f>
        <v>1</v>
      </c>
      <c r="AS7" s="155">
        <f>'[1]SUM'!BR9</f>
        <v>331</v>
      </c>
      <c r="AT7" s="155">
        <f>'[1]SUM'!BS9</f>
        <v>405</v>
      </c>
      <c r="AU7" s="155">
        <f>SUM('[1]SUM'!BV9+'[1]SUM'!BX9+'[1]SUM'!BZ9)</f>
        <v>1</v>
      </c>
      <c r="AV7" s="156">
        <f>IF(C7=0,"",ROUND('[1]SUM'!CD9/(C7/1000),2))</f>
        <v>4.98</v>
      </c>
      <c r="AW7" s="155">
        <f>'[1]SUM'!CF9</f>
        <v>98</v>
      </c>
      <c r="AX7" s="156">
        <f>IF(C7=0,"",ROUND(AW7/(C7/1000),2))</f>
        <v>1.15</v>
      </c>
      <c r="AY7" s="156">
        <f>IF(C7=0,"",ROUND('[1]SUM'!CC9/(C7/1000),2))</f>
        <v>46.39</v>
      </c>
      <c r="AZ7" s="161"/>
      <c r="BA7" s="155">
        <f>'[1]SUM'!CK9</f>
        <v>43</v>
      </c>
      <c r="BB7" s="155">
        <f>'[1]SUM'!CM9</f>
        <v>90126</v>
      </c>
      <c r="BC7" s="155">
        <f>'[1]SUM'!CL9</f>
        <v>39</v>
      </c>
      <c r="BD7" s="155">
        <f>SUM('[1]SUM'!CN9+'[1]SUM'!CO9)</f>
        <v>81236</v>
      </c>
      <c r="BE7" s="156">
        <f>IF(BD7=0,"",ROUND('[1]SUM'!CO9/BD7*100,2))</f>
        <v>93.55</v>
      </c>
      <c r="BF7" s="155">
        <f>SUM('[1]SUM'!CP9+'[1]SUM'!CQ9)</f>
        <v>17207</v>
      </c>
      <c r="BG7" s="155">
        <f>'[1]SUM'!CR9</f>
        <v>0</v>
      </c>
      <c r="BH7" s="155">
        <f>'[1]SUM'!CS9</f>
        <v>3</v>
      </c>
      <c r="BI7" s="155">
        <f>SUM('[1]SUM'!CT9+'[1]SUM'!CU9)</f>
        <v>267</v>
      </c>
      <c r="BJ7" s="155">
        <f>'[1]SUM'!CW9</f>
        <v>1291</v>
      </c>
      <c r="BK7" s="155">
        <f>'[1]SUM'!CX9</f>
        <v>1393</v>
      </c>
      <c r="BL7" s="158">
        <f>'[1]SUM'!CZ9</f>
        <v>34.6</v>
      </c>
      <c r="BM7" s="156">
        <f>IF(C7=0,"",ROUND(BL7/(C7/1000),2))</f>
        <v>0.41</v>
      </c>
      <c r="BN7" s="156">
        <f>IF(R7=0,"",ROUND(BL7/(R7/1000),2))</f>
        <v>4.47</v>
      </c>
      <c r="BO7" s="156">
        <f>IF(V7=0,"",ROUND(BL7/(V7/1000),2))</f>
        <v>0.18</v>
      </c>
      <c r="BP7" s="156">
        <f>SUM('[1]SUM'!DA9+'[1]SUM'!DB9+'[1]SUM'!DC9+'[1]SUM'!DD9+'[1]SUM'!DE9+'[1]SUM'!DF9)</f>
        <v>31.5</v>
      </c>
      <c r="BQ7" s="156">
        <f>'[1]SUM'!DA9</f>
        <v>8</v>
      </c>
      <c r="BR7" s="156">
        <f>'[1]SUM'!DE9</f>
        <v>15</v>
      </c>
    </row>
    <row r="8" spans="1:70" ht="13.5" customHeight="1">
      <c r="A8" s="141">
        <f>'[1]SUM'!A10</f>
        <v>1</v>
      </c>
      <c r="B8" s="99" t="str">
        <f>CONCATENATE('[1]SUM'!B10)</f>
        <v>Pověřená knihovna</v>
      </c>
      <c r="C8" s="100">
        <f>'[1]SUM'!D10</f>
        <v>16106</v>
      </c>
      <c r="D8" s="101">
        <f>'[1]SUM'!H10-'[1]SUM'!FB10</f>
        <v>103648</v>
      </c>
      <c r="E8" s="102">
        <f>IF(D8=0,"",ROUND('[1]SUM'!U10/D8*100,2))</f>
        <v>54.41</v>
      </c>
      <c r="F8" s="102">
        <f>IF(C8=0,"",ROUND('[1]SUM'!T10/C8*1000,2))</f>
        <v>3.6</v>
      </c>
      <c r="G8" s="101">
        <f>'[1]SUM'!V10-'[1]SUM'!FA10</f>
        <v>2589</v>
      </c>
      <c r="H8" s="103">
        <f>IF('[1]SUM'!U10=0,"",ROUND(G8/'[1]SUM'!U10*100,2))</f>
        <v>4.59</v>
      </c>
      <c r="I8" s="103">
        <f>IF(C8=0,"",ROUND(G8/C8*1000,2))</f>
        <v>160.75</v>
      </c>
      <c r="J8" s="104">
        <f>IF(C8=0,"",ROUND(('[1]SUM'!EK10-'[1]SUM'!EZ10)/C8,2))</f>
        <v>39.26</v>
      </c>
      <c r="K8" s="104">
        <f>IF(AB8=0,"",ROUND(('[1]SUM'!EK10-'[1]SUM'!EZ10)/AB8,2))</f>
        <v>6.56</v>
      </c>
      <c r="L8" s="103">
        <f>IF('[1]SUM'!EK10=0,"",ROUND('[1]SUM'!EL10/'[1]SUM'!EK10*100,2))</f>
        <v>5.09</v>
      </c>
      <c r="M8" s="103">
        <f>IF('[1]SUM'!EK10=0,"",ROUND('[1]SUM'!EM10/'[1]SUM'!EK10*100,2))</f>
        <v>0.58</v>
      </c>
      <c r="N8" s="100">
        <f>'[1]SUM'!BO10</f>
        <v>300</v>
      </c>
      <c r="O8" s="100">
        <f>D8+N8</f>
        <v>103948</v>
      </c>
      <c r="P8" s="103">
        <f>IF(C8=0,"",ROUND(O8/C8,2))</f>
        <v>6.45</v>
      </c>
      <c r="Q8" s="102">
        <f>IF(O8=0,"",ROUND((AB8-AL8)/O8,2))</f>
        <v>0.86</v>
      </c>
      <c r="R8" s="101">
        <f>'[1]SUM'!AA10</f>
        <v>1610</v>
      </c>
      <c r="S8" s="102">
        <f>IF(C8=0,"",ROUND(R8/C8*100,2))</f>
        <v>10</v>
      </c>
      <c r="T8" s="101">
        <f>'[1]SUM'!AB10</f>
        <v>306</v>
      </c>
      <c r="U8" s="102">
        <f>IF(R8=0,"",ROUND(T8/R8*100,2))</f>
        <v>19.01</v>
      </c>
      <c r="V8" s="101">
        <f>'[1]SUM'!AC10</f>
        <v>60377</v>
      </c>
      <c r="W8" s="102">
        <f>IF(V8=0,"",ROUND('[1]SUM'!AD10/V8*100,2))</f>
        <v>36.94</v>
      </c>
      <c r="X8" s="102">
        <f>IF(V8=0,"",ROUND('[1]SUM'!AJ10/V8*100,2))</f>
        <v>63.06</v>
      </c>
      <c r="Y8" s="102">
        <f>IF('[1]SUM'!AD10=0,"",ROUND('[1]SUM'!AF10/'[1]SUM'!AD10*100,2))</f>
        <v>0.33</v>
      </c>
      <c r="Z8" s="102">
        <f>IF('[1]SUM'!AD10=0,"",ROUND(SUM('[1]SUM'!AG10+'[1]SUM'!AH10)/'[1]SUM'!AD10*100,2))</f>
        <v>10.07</v>
      </c>
      <c r="AA8" s="102">
        <f>IF(C8=0,"",ROUND(V8/C8,2))</f>
        <v>3.75</v>
      </c>
      <c r="AB8" s="101">
        <f>'[1]SUM'!AL10</f>
        <v>96325</v>
      </c>
      <c r="AC8" s="102">
        <f>IF(C8=0,"",ROUND(AB8/C8,2))</f>
        <v>5.98</v>
      </c>
      <c r="AD8" s="102">
        <f>IF(R8=0,"",ROUND(AB8/R8,2))</f>
        <v>59.83</v>
      </c>
      <c r="AE8" s="102">
        <f>IF(AB8=0,"",ROUND('[1]SUM'!BA10/AB8*100,2))</f>
        <v>1.02</v>
      </c>
      <c r="AF8" s="102">
        <f>IF(AB8=0,"",ROUND('[1]SUM'!BB10/AB8*100,2))</f>
        <v>64.09</v>
      </c>
      <c r="AG8" s="101">
        <f>SUM('[1]SUM'!AM10+'[1]SUM'!AN10)</f>
        <v>82473</v>
      </c>
      <c r="AH8" s="102">
        <f>IF(AG8=0,"",ROUND('[1]SUM'!AM10/AG8*100,2))</f>
        <v>31.37</v>
      </c>
      <c r="AI8" s="101">
        <f>SUM('[1]SUM'!AO10+'[1]SUM'!AP10)</f>
        <v>5917</v>
      </c>
      <c r="AJ8" s="102">
        <f>IF(T8=0,"",ROUND(AI8/T8,2))</f>
        <v>19.34</v>
      </c>
      <c r="AK8" s="102">
        <f>IF(AI8=0,"",ROUND('[1]SUM'!AO10/AI8*100,2))</f>
        <v>13.82</v>
      </c>
      <c r="AL8" s="101">
        <f>'[1]SUM'!AQ10</f>
        <v>6998</v>
      </c>
      <c r="AM8" s="101">
        <f>IF(AB8=0,"",ROUND(AL8/AB8*100,2))</f>
        <v>7.26</v>
      </c>
      <c r="AN8" s="101">
        <f>'[1]SUM'!BE10</f>
        <v>248</v>
      </c>
      <c r="AO8" s="101">
        <f>'[1]SUM'!BG10</f>
        <v>107</v>
      </c>
      <c r="AP8" s="101">
        <f>'[1]SUM'!BM10</f>
        <v>14532</v>
      </c>
      <c r="AQ8" s="101">
        <f>'[1]SUM'!BP10</f>
        <v>77</v>
      </c>
      <c r="AR8" s="101">
        <f>'[1]SUM'!BQ10</f>
        <v>1</v>
      </c>
      <c r="AS8" s="101">
        <f>'[1]SUM'!BR10</f>
        <v>101</v>
      </c>
      <c r="AT8" s="101">
        <f>'[1]SUM'!BS10</f>
        <v>171</v>
      </c>
      <c r="AU8" s="101">
        <f>SUM('[1]SUM'!BV10+'[1]SUM'!BX10+'[1]SUM'!BZ10)</f>
        <v>0</v>
      </c>
      <c r="AV8" s="102">
        <f>IF(C8=0,"",ROUND('[1]SUM'!CD10/(C8/1000),2))</f>
        <v>1.68</v>
      </c>
      <c r="AW8" s="101">
        <f>'[1]SUM'!CF10</f>
        <v>10</v>
      </c>
      <c r="AX8" s="102">
        <f>IF(C8=0,"",ROUND(AW8/(C8/1000),2))</f>
        <v>0.62</v>
      </c>
      <c r="AY8" s="102">
        <f>IF(C8=0,"",ROUND('[1]SUM'!CC10/(C8/1000),2))</f>
        <v>37.69</v>
      </c>
      <c r="AZ8" s="698" t="s">
        <v>164</v>
      </c>
      <c r="BA8" s="101">
        <f>'[1]SUM'!CK10</f>
        <v>1</v>
      </c>
      <c r="BB8" s="101">
        <f>'[1]SUM'!CM10</f>
        <v>21662</v>
      </c>
      <c r="BC8" s="101">
        <f>'[1]SUM'!CL10</f>
        <v>1</v>
      </c>
      <c r="BD8" s="101">
        <f>SUM('[1]SUM'!CN10+'[1]SUM'!CO10)</f>
        <v>31902</v>
      </c>
      <c r="BE8" s="102">
        <f>IF(BD8=0,"",ROUND('[1]SUM'!CO10/BD8*100,2))</f>
        <v>100</v>
      </c>
      <c r="BF8" s="101">
        <f>SUM('[1]SUM'!CP10+'[1]SUM'!CQ10)</f>
        <v>6170</v>
      </c>
      <c r="BG8" s="101">
        <f>'[1]SUM'!CR10</f>
        <v>0</v>
      </c>
      <c r="BH8" s="101">
        <f>'[1]SUM'!CS10</f>
        <v>1</v>
      </c>
      <c r="BI8" s="101">
        <f>SUM('[1]SUM'!CT10+'[1]SUM'!CU10)</f>
        <v>0</v>
      </c>
      <c r="BJ8" s="101">
        <f>'[1]SUM'!CW10</f>
        <v>353</v>
      </c>
      <c r="BK8" s="101">
        <f>'[1]SUM'!CX10</f>
        <v>1247</v>
      </c>
      <c r="BL8" s="104">
        <f>'[1]SUM'!CZ10</f>
        <v>12</v>
      </c>
      <c r="BM8" s="102">
        <f>IF(C8=0,"",ROUND(BL8/(C8/1000),2))</f>
        <v>0.75</v>
      </c>
      <c r="BN8" s="102">
        <f>IF(R8=0,"",ROUND(BL8/(R8/1000),2))</f>
        <v>7.45</v>
      </c>
      <c r="BO8" s="102">
        <f>IF(V8=0,"",ROUND(BL8/(V8/1000),2))</f>
        <v>0.2</v>
      </c>
      <c r="BP8" s="102">
        <f>SUM('[1]SUM'!DA10+'[1]SUM'!DB10+'[1]SUM'!DC10+'[1]SUM'!DD10+'[1]SUM'!DE10+'[1]SUM'!DF10)</f>
        <v>11</v>
      </c>
      <c r="BQ8" s="102">
        <f>'[1]SUM'!DA10</f>
        <v>3</v>
      </c>
      <c r="BR8" s="105">
        <f>'[1]SUM'!DE10</f>
        <v>6</v>
      </c>
    </row>
    <row r="9" spans="1:70" s="126" customFormat="1" ht="12.75">
      <c r="A9" s="142">
        <f>'[1]SUM'!A11</f>
        <v>2</v>
      </c>
      <c r="B9" s="132" t="str">
        <f>CONCATENATE('[1]SUM'!B11)</f>
        <v>ZK s profesionál. prac.</v>
      </c>
      <c r="C9" s="107">
        <f>'[1]SUM'!D11</f>
        <v>45488</v>
      </c>
      <c r="D9" s="108">
        <f>'[1]SUM'!H11-'[1]SUM'!FB11</f>
        <v>205662</v>
      </c>
      <c r="E9" s="109">
        <f>IF(D9=0,"",ROUND('[1]SUM'!U11/D9*100,2))</f>
        <v>78.93</v>
      </c>
      <c r="F9" s="109">
        <f>IF(C9=0,"",ROUND('[1]SUM'!T11/C9*1000,2))</f>
        <v>5.1</v>
      </c>
      <c r="G9" s="108">
        <f>'[1]SUM'!V11-'[1]SUM'!FA11</f>
        <v>6979</v>
      </c>
      <c r="H9" s="110">
        <f>IF('[1]SUM'!U11=0,"",ROUND(G9/'[1]SUM'!U11*100,2))</f>
        <v>4.3</v>
      </c>
      <c r="I9" s="110">
        <f>IF(C9=0,"",ROUND(G9/C9*1000,2))</f>
        <v>153.43</v>
      </c>
      <c r="J9" s="134">
        <f>IF(C9=0,"",ROUND(('[1]SUM'!EK11-'[1]SUM'!EZ11)/C9,2))</f>
        <v>38.11</v>
      </c>
      <c r="K9" s="134">
        <f>IF(AB9=0,"",ROUND(('[1]SUM'!EK11-'[1]SUM'!EZ11)/AB9,2))</f>
        <v>7.11</v>
      </c>
      <c r="L9" s="110">
        <f>IF('[1]SUM'!EK11=0,"",ROUND('[1]SUM'!EL11/'[1]SUM'!EK11*100,2))</f>
        <v>12.05</v>
      </c>
      <c r="M9" s="110">
        <f>IF('[1]SUM'!EK11=0,"",ROUND('[1]SUM'!EM11/'[1]SUM'!EK11*100,2))</f>
        <v>1.91</v>
      </c>
      <c r="N9" s="107">
        <f>'[1]SUM'!BO11</f>
        <v>1829</v>
      </c>
      <c r="O9" s="107">
        <f>D9+N9</f>
        <v>207491</v>
      </c>
      <c r="P9" s="110">
        <f>IF(C9=0,"",ROUND(O9/C9,2))</f>
        <v>4.56</v>
      </c>
      <c r="Q9" s="109">
        <f>IF(O9=0,"",ROUND((AB9-AL9)/O9,2))</f>
        <v>1.04</v>
      </c>
      <c r="R9" s="108">
        <f>'[1]SUM'!AA11</f>
        <v>5147</v>
      </c>
      <c r="S9" s="109">
        <f>IF(C9=0,"",ROUND(R9/C9*100,2))</f>
        <v>11.32</v>
      </c>
      <c r="T9" s="108">
        <f>'[1]SUM'!AB11</f>
        <v>1490</v>
      </c>
      <c r="U9" s="109">
        <f>IF(R9=0,"",ROUND(T9/R9*100,2))</f>
        <v>28.95</v>
      </c>
      <c r="V9" s="108">
        <f>'[1]SUM'!AC11</f>
        <v>121567</v>
      </c>
      <c r="W9" s="109">
        <f>IF(V9=0,"",ROUND('[1]SUM'!AD11/V9*100,2))</f>
        <v>55.65</v>
      </c>
      <c r="X9" s="109">
        <f>IF(V9=0,"",ROUND('[1]SUM'!AJ11/V9*100,2))</f>
        <v>44.35</v>
      </c>
      <c r="Y9" s="109">
        <f>IF('[1]SUM'!AD11=0,"",ROUND('[1]SUM'!AF11/'[1]SUM'!AD11*100,2))</f>
        <v>6.05</v>
      </c>
      <c r="Z9" s="109">
        <f>IF('[1]SUM'!AD11=0,"",ROUND(SUM('[1]SUM'!AG11+'[1]SUM'!AH11)/'[1]SUM'!AD11*100,2))</f>
        <v>13.2</v>
      </c>
      <c r="AA9" s="109">
        <f>IF(C9=0,"",ROUND(V9/C9,2))</f>
        <v>2.67</v>
      </c>
      <c r="AB9" s="108">
        <f>'[1]SUM'!AL11</f>
        <v>243801</v>
      </c>
      <c r="AC9" s="109">
        <f>IF(C9=0,"",ROUND(AB9/C9,2))</f>
        <v>5.36</v>
      </c>
      <c r="AD9" s="109">
        <f>IF(R9=0,"",ROUND(AB9/R9,2))</f>
        <v>47.37</v>
      </c>
      <c r="AE9" s="109">
        <f>IF(AB9=0,"",ROUND('[1]SUM'!BA11/AB9*100,2))</f>
        <v>2.67</v>
      </c>
      <c r="AF9" s="109">
        <f>IF(AB9=0,"",ROUND('[1]SUM'!BB11/AB9*100,2))</f>
        <v>53.32</v>
      </c>
      <c r="AG9" s="108">
        <f>SUM('[1]SUM'!AM11+'[1]SUM'!AN11)</f>
        <v>183665</v>
      </c>
      <c r="AH9" s="109">
        <f>IF(AG9=0,"",ROUND('[1]SUM'!AM11/AG9*100,2))</f>
        <v>14.61</v>
      </c>
      <c r="AI9" s="108">
        <f>SUM('[1]SUM'!AO11+'[1]SUM'!AP11)</f>
        <v>25381</v>
      </c>
      <c r="AJ9" s="109">
        <f>IF(T9=0,"",ROUND(AI9/T9,2))</f>
        <v>17.03</v>
      </c>
      <c r="AK9" s="109">
        <f>IF(AI9=0,"",ROUND('[1]SUM'!AO11/AI9*100,2))</f>
        <v>21.07</v>
      </c>
      <c r="AL9" s="108">
        <f>'[1]SUM'!AQ11</f>
        <v>28793</v>
      </c>
      <c r="AM9" s="108">
        <f>IF(AB9=0,"",ROUND(AL9/AB9*100,2))</f>
        <v>11.81</v>
      </c>
      <c r="AN9" s="108">
        <f>'[1]SUM'!BE11</f>
        <v>219</v>
      </c>
      <c r="AO9" s="108">
        <f>'[1]SUM'!BG11</f>
        <v>418</v>
      </c>
      <c r="AP9" s="108">
        <f>'[1]SUM'!BM11</f>
        <v>0</v>
      </c>
      <c r="AQ9" s="108">
        <f>'[1]SUM'!BP11</f>
        <v>0</v>
      </c>
      <c r="AR9" s="108">
        <f>'[1]SUM'!BQ11</f>
        <v>0</v>
      </c>
      <c r="AS9" s="108">
        <f>'[1]SUM'!BR11</f>
        <v>218</v>
      </c>
      <c r="AT9" s="108">
        <f>'[1]SUM'!BS11</f>
        <v>182</v>
      </c>
      <c r="AU9" s="108">
        <f>SUM('[1]SUM'!BV11+'[1]SUM'!BX11+'[1]SUM'!BZ11)</f>
        <v>1</v>
      </c>
      <c r="AV9" s="109">
        <f>IF(C9=0,"",ROUND('[1]SUM'!CD11/(C9/1000),2))</f>
        <v>3.69</v>
      </c>
      <c r="AW9" s="108">
        <f>'[1]SUM'!CF11</f>
        <v>41</v>
      </c>
      <c r="AX9" s="109">
        <f>IF(C9=0,"",ROUND(AW9/(C9/1000),2))</f>
        <v>0.9</v>
      </c>
      <c r="AY9" s="109">
        <f>IF(C9=0,"",ROUND('[1]SUM'!CC11/(C9/1000),2))</f>
        <v>33.28</v>
      </c>
      <c r="AZ9" s="699"/>
      <c r="BA9" s="108">
        <f>'[1]SUM'!CK11</f>
        <v>6</v>
      </c>
      <c r="BB9" s="108">
        <f>'[1]SUM'!CM11</f>
        <v>57955</v>
      </c>
      <c r="BC9" s="108">
        <f>'[1]SUM'!CL11</f>
        <v>6</v>
      </c>
      <c r="BD9" s="108">
        <f>SUM('[1]SUM'!CN11+'[1]SUM'!CO11)</f>
        <v>48748</v>
      </c>
      <c r="BE9" s="109">
        <f>IF(BD9=0,"",ROUND('[1]SUM'!CO11/BD9*100,2))</f>
        <v>89.25</v>
      </c>
      <c r="BF9" s="108">
        <f>SUM('[1]SUM'!CP11+'[1]SUM'!CQ11)</f>
        <v>10523</v>
      </c>
      <c r="BG9" s="108">
        <f>'[1]SUM'!CR11</f>
        <v>0</v>
      </c>
      <c r="BH9" s="108">
        <f>'[1]SUM'!CS11</f>
        <v>2</v>
      </c>
      <c r="BI9" s="108">
        <f>SUM('[1]SUM'!CT11+'[1]SUM'!CU11)</f>
        <v>267</v>
      </c>
      <c r="BJ9" s="108">
        <f>'[1]SUM'!CW11</f>
        <v>938</v>
      </c>
      <c r="BK9" s="108">
        <f>'[1]SUM'!CX11</f>
        <v>146</v>
      </c>
      <c r="BL9" s="134">
        <f>'[1]SUM'!CZ11</f>
        <v>22</v>
      </c>
      <c r="BM9" s="109">
        <f>IF(C9=0,"",ROUND(BL9/(C9/1000),2))</f>
        <v>0.48</v>
      </c>
      <c r="BN9" s="109">
        <f>IF(R9=0,"",ROUND(BL9/(R9/1000),2))</f>
        <v>4.27</v>
      </c>
      <c r="BO9" s="109">
        <f>IF(V9=0,"",ROUND(BL9/(V9/1000),2))</f>
        <v>0.18</v>
      </c>
      <c r="BP9" s="109">
        <f>SUM('[1]SUM'!DA11+'[1]SUM'!DB11+'[1]SUM'!DC11+'[1]SUM'!DD11+'[1]SUM'!DE11+'[1]SUM'!DF11)</f>
        <v>20.5</v>
      </c>
      <c r="BQ9" s="109">
        <f>'[1]SUM'!DA11</f>
        <v>5</v>
      </c>
      <c r="BR9" s="111">
        <f>'[1]SUM'!DE11</f>
        <v>9</v>
      </c>
    </row>
    <row r="10" spans="1:70" s="126" customFormat="1" ht="12.75">
      <c r="A10" s="143">
        <f>'[1]SUM'!A12</f>
        <v>3</v>
      </c>
      <c r="B10" s="144" t="str">
        <f>CONCATENATE('[1]SUM'!B12)</f>
        <v>ZK s neprofesionál.prac.</v>
      </c>
      <c r="C10" s="145">
        <f>'[1]SUM'!D12</f>
        <v>23344</v>
      </c>
      <c r="D10" s="146">
        <f>'[1]SUM'!H12-'[1]SUM'!FB12</f>
        <v>100059</v>
      </c>
      <c r="E10" s="147">
        <f>IF(D10=0,"",ROUND('[1]SUM'!U12/D10*100,2))</f>
        <v>100</v>
      </c>
      <c r="F10" s="147">
        <f>IF(C10=0,"",ROUND('[1]SUM'!T12/C10*1000,2))</f>
        <v>0.34</v>
      </c>
      <c r="G10" s="146">
        <f>'[1]SUM'!V12-'[1]SUM'!FA12</f>
        <v>2050</v>
      </c>
      <c r="H10" s="148">
        <f>IF('[1]SUM'!U12=0,"",ROUND(G10/'[1]SUM'!U12*100,2))</f>
        <v>2.05</v>
      </c>
      <c r="I10" s="148">
        <f>IF(C10=0,"",ROUND(G10/C10*1000,2))</f>
        <v>87.82</v>
      </c>
      <c r="J10" s="149">
        <f>IF(C10=0,"",ROUND(('[1]SUM'!EK12-'[1]SUM'!EZ12)/C10,2))</f>
        <v>9.5</v>
      </c>
      <c r="K10" s="149">
        <f>IF(AB10=0,"",ROUND(('[1]SUM'!EK12-'[1]SUM'!EZ12)/AB10,2))</f>
        <v>11.86</v>
      </c>
      <c r="L10" s="148">
        <f>IF('[1]SUM'!EK12=0,"",ROUND('[1]SUM'!EL12/'[1]SUM'!EK12*100,2))</f>
        <v>2.12</v>
      </c>
      <c r="M10" s="148">
        <f>IF('[1]SUM'!EK12=0,"",ROUND('[1]SUM'!EM12/'[1]SUM'!EK12*100,2))</f>
        <v>0</v>
      </c>
      <c r="N10" s="145">
        <f>'[1]SUM'!BO12</f>
        <v>12403</v>
      </c>
      <c r="O10" s="145">
        <f>D10+N10</f>
        <v>112462</v>
      </c>
      <c r="P10" s="148">
        <f>IF(C10=0,"",ROUND(O10/C10,2))</f>
        <v>4.82</v>
      </c>
      <c r="Q10" s="147">
        <f>IF(O10=0,"",ROUND((AB10-AL10)/O10,2))</f>
        <v>0.15</v>
      </c>
      <c r="R10" s="146">
        <f>'[1]SUM'!AA12</f>
        <v>992</v>
      </c>
      <c r="S10" s="147">
        <f>IF(C10=0,"",ROUND(R10/C10*100,2))</f>
        <v>4.25</v>
      </c>
      <c r="T10" s="146">
        <f>'[1]SUM'!AB12</f>
        <v>220</v>
      </c>
      <c r="U10" s="147">
        <f>IF(R10=0,"",ROUND(T10/R10*100,2))</f>
        <v>22.18</v>
      </c>
      <c r="V10" s="146">
        <f>'[1]SUM'!AC12</f>
        <v>6955</v>
      </c>
      <c r="W10" s="147">
        <f>IF(V10=0,"",ROUND('[1]SUM'!AD12/V10*100,2))</f>
        <v>84.18</v>
      </c>
      <c r="X10" s="147">
        <f>IF(V10=0,"",ROUND('[1]SUM'!AJ12/V10*100,2))</f>
        <v>15.82</v>
      </c>
      <c r="Y10" s="147">
        <f>IF('[1]SUM'!AD12=0,"",ROUND('[1]SUM'!AF12/'[1]SUM'!AD12*100,2))</f>
        <v>2.31</v>
      </c>
      <c r="Z10" s="147">
        <f>IF('[1]SUM'!AD12=0,"",ROUND(SUM('[1]SUM'!AG12+'[1]SUM'!AH12)/'[1]SUM'!AD12*100,2))</f>
        <v>11.14</v>
      </c>
      <c r="AA10" s="147">
        <f>IF(C10=0,"",ROUND(V10/C10,2))</f>
        <v>0.3</v>
      </c>
      <c r="AB10" s="146">
        <f>'[1]SUM'!AL12</f>
        <v>18705</v>
      </c>
      <c r="AC10" s="147">
        <f>IF(C10=0,"",ROUND(AB10/C10,2))</f>
        <v>0.8</v>
      </c>
      <c r="AD10" s="147">
        <f>IF(R10=0,"",ROUND(AB10/R10,2))</f>
        <v>18.86</v>
      </c>
      <c r="AE10" s="147">
        <f>IF(AB10=0,"",ROUND('[1]SUM'!BA12/AB10*100,2))</f>
        <v>0.01</v>
      </c>
      <c r="AF10" s="147">
        <f>IF(AB10=0,"",ROUND('[1]SUM'!BB12/AB10*100,2))</f>
        <v>2.72</v>
      </c>
      <c r="AG10" s="146">
        <f>SUM('[1]SUM'!AM12+'[1]SUM'!AN12)</f>
        <v>14462</v>
      </c>
      <c r="AH10" s="147">
        <f>IF(AG10=0,"",ROUND('[1]SUM'!AM12/AG10*100,2))</f>
        <v>6.78</v>
      </c>
      <c r="AI10" s="146">
        <f>SUM('[1]SUM'!AO12+'[1]SUM'!AP12)</f>
        <v>2525</v>
      </c>
      <c r="AJ10" s="147">
        <f>IF(T10=0,"",ROUND(AI10/T10,2))</f>
        <v>11.48</v>
      </c>
      <c r="AK10" s="147">
        <f>IF(AI10=0,"",ROUND('[1]SUM'!AO12/AI10*100,2))</f>
        <v>15.52</v>
      </c>
      <c r="AL10" s="146">
        <f>'[1]SUM'!AQ12</f>
        <v>1718</v>
      </c>
      <c r="AM10" s="146">
        <f>IF(AB10=0,"",ROUND(AL10/AB10*100,2))</f>
        <v>9.18</v>
      </c>
      <c r="AN10" s="146">
        <f>'[1]SUM'!BE12</f>
        <v>0</v>
      </c>
      <c r="AO10" s="146">
        <f>'[1]SUM'!BG12</f>
        <v>61</v>
      </c>
      <c r="AP10" s="146">
        <f>'[1]SUM'!BM12</f>
        <v>0</v>
      </c>
      <c r="AQ10" s="146">
        <f>'[1]SUM'!BP12</f>
        <v>0</v>
      </c>
      <c r="AR10" s="146">
        <f>'[1]SUM'!BQ12</f>
        <v>0</v>
      </c>
      <c r="AS10" s="146">
        <f>'[1]SUM'!BR12</f>
        <v>12</v>
      </c>
      <c r="AT10" s="146">
        <f>'[1]SUM'!BS12</f>
        <v>52</v>
      </c>
      <c r="AU10" s="146">
        <f>SUM('[1]SUM'!BV12+'[1]SUM'!BX12+'[1]SUM'!BZ12)</f>
        <v>0</v>
      </c>
      <c r="AV10" s="147">
        <f>IF(C10=0,"",ROUND('[1]SUM'!CD12/(C10/1000),2))</f>
        <v>9.77</v>
      </c>
      <c r="AW10" s="146">
        <f>'[1]SUM'!CF12</f>
        <v>47</v>
      </c>
      <c r="AX10" s="147">
        <f>IF(C10=0,"",ROUND(AW10/(C10/1000),2))</f>
        <v>2.01</v>
      </c>
      <c r="AY10" s="147">
        <f>IF(C10=0,"",ROUND('[1]SUM'!CC12/(C10/1000),2))</f>
        <v>77.92</v>
      </c>
      <c r="AZ10" s="699"/>
      <c r="BA10" s="146">
        <f>'[1]SUM'!CK12</f>
        <v>36</v>
      </c>
      <c r="BB10" s="146">
        <f>'[1]SUM'!CM12</f>
        <v>10509</v>
      </c>
      <c r="BC10" s="146">
        <f>'[1]SUM'!CL12</f>
        <v>32</v>
      </c>
      <c r="BD10" s="146">
        <f>SUM('[1]SUM'!CN12+'[1]SUM'!CO12)</f>
        <v>586</v>
      </c>
      <c r="BE10" s="147">
        <f>IF(BD10=0,"",ROUND('[1]SUM'!CO12/BD10*100,2))</f>
        <v>100</v>
      </c>
      <c r="BF10" s="146">
        <f>SUM('[1]SUM'!CP12+'[1]SUM'!CQ12)</f>
        <v>514</v>
      </c>
      <c r="BG10" s="146">
        <f>'[1]SUM'!CR12</f>
        <v>0</v>
      </c>
      <c r="BH10" s="146">
        <f>'[1]SUM'!CS12</f>
        <v>0</v>
      </c>
      <c r="BI10" s="146">
        <f>SUM('[1]SUM'!CT12+'[1]SUM'!CU12)</f>
        <v>0</v>
      </c>
      <c r="BJ10" s="146">
        <f>'[1]SUM'!CW12</f>
        <v>0</v>
      </c>
      <c r="BK10" s="146">
        <f>'[1]SUM'!CX12</f>
        <v>0</v>
      </c>
      <c r="BL10" s="149">
        <f>'[1]SUM'!CZ12</f>
        <v>0.6</v>
      </c>
      <c r="BM10" s="147">
        <f>IF(C10=0,"",ROUND(BL10/(C10/1000),2))</f>
        <v>0.03</v>
      </c>
      <c r="BN10" s="147">
        <f>IF(R10=0,"",ROUND(BL10/(R10/1000),2))</f>
        <v>0.6</v>
      </c>
      <c r="BO10" s="147">
        <f>IF(V10=0,"",ROUND(BL10/(V10/1000),2))</f>
        <v>0.09</v>
      </c>
      <c r="BP10" s="191"/>
      <c r="BQ10" s="191"/>
      <c r="BR10" s="192"/>
    </row>
    <row r="11" spans="1:70" s="169" customFormat="1" ht="13.5" thickBot="1">
      <c r="A11" s="162"/>
      <c r="B11" s="163"/>
      <c r="C11" s="163"/>
      <c r="D11" s="164"/>
      <c r="E11" s="165"/>
      <c r="F11" s="165"/>
      <c r="G11" s="165"/>
      <c r="H11" s="163"/>
      <c r="I11" s="165"/>
      <c r="J11" s="165"/>
      <c r="K11" s="165"/>
      <c r="L11" s="165"/>
      <c r="M11" s="165"/>
      <c r="N11" s="165"/>
      <c r="O11" s="165"/>
      <c r="P11" s="165"/>
      <c r="Q11" s="163"/>
      <c r="R11" s="163"/>
      <c r="S11" s="163"/>
      <c r="T11" s="163"/>
      <c r="U11" s="163"/>
      <c r="V11" s="163"/>
      <c r="W11" s="163"/>
      <c r="X11" s="163"/>
      <c r="Y11" s="163"/>
      <c r="Z11" s="163"/>
      <c r="AA11" s="163"/>
      <c r="AB11" s="163"/>
      <c r="AC11" s="165"/>
      <c r="AD11" s="165"/>
      <c r="AE11" s="165"/>
      <c r="AF11" s="165"/>
      <c r="AG11" s="163"/>
      <c r="AH11" s="163"/>
      <c r="AI11" s="163"/>
      <c r="AJ11" s="163"/>
      <c r="AK11" s="163"/>
      <c r="AL11" s="163"/>
      <c r="AM11" s="165"/>
      <c r="AN11" s="165"/>
      <c r="AO11" s="165"/>
      <c r="AP11" s="165"/>
      <c r="AQ11" s="165"/>
      <c r="AR11" s="165"/>
      <c r="AS11" s="165"/>
      <c r="AT11" s="165"/>
      <c r="AU11" s="165"/>
      <c r="AV11" s="165"/>
      <c r="AW11" s="165"/>
      <c r="AX11" s="165"/>
      <c r="AY11" s="166"/>
      <c r="AZ11" s="165"/>
      <c r="BA11" s="165"/>
      <c r="BB11" s="165"/>
      <c r="BC11" s="165"/>
      <c r="BD11" s="165"/>
      <c r="BE11" s="165"/>
      <c r="BF11" s="165"/>
      <c r="BG11" s="165"/>
      <c r="BH11" s="165"/>
      <c r="BI11" s="165"/>
      <c r="BJ11" s="165"/>
      <c r="BK11" s="165"/>
      <c r="BL11" s="165"/>
      <c r="BM11" s="165"/>
      <c r="BN11" s="165"/>
      <c r="BO11" s="167"/>
      <c r="BP11" s="165"/>
      <c r="BQ11" s="165"/>
      <c r="BR11" s="168"/>
    </row>
    <row r="12" spans="1:70" s="140" customFormat="1" ht="12.75">
      <c r="A12" s="138"/>
      <c r="B12" s="86"/>
      <c r="C12" s="86"/>
      <c r="D12" s="139"/>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row>
    <row r="13" spans="2:53" ht="24.75" customHeight="1">
      <c r="B13" s="150" t="s">
        <v>161</v>
      </c>
      <c r="C13" s="151"/>
      <c r="E13" s="152"/>
      <c r="L13" s="152"/>
      <c r="BA13" s="151"/>
    </row>
  </sheetData>
  <sheetProtection password="D024" sheet="1"/>
  <mergeCells count="17">
    <mergeCell ref="AZ8:AZ10"/>
    <mergeCell ref="AE3:AF3"/>
    <mergeCell ref="AG3:AK3"/>
    <mergeCell ref="AL3:AM3"/>
    <mergeCell ref="AN3:AO3"/>
    <mergeCell ref="AP3:AR3"/>
    <mergeCell ref="AW3:AX3"/>
    <mergeCell ref="A1:B1"/>
    <mergeCell ref="D2:Q2"/>
    <mergeCell ref="AB2:AC2"/>
    <mergeCell ref="AW2:AX2"/>
    <mergeCell ref="BA2:BK2"/>
    <mergeCell ref="D3:F3"/>
    <mergeCell ref="G3:I3"/>
    <mergeCell ref="J3:K3"/>
    <mergeCell ref="O3:Q3"/>
    <mergeCell ref="W3:X3"/>
  </mergeCells>
  <printOptions gridLines="1"/>
  <pageMargins left="0.4330708661417323" right="0" top="0.3937007874015748" bottom="0.3937007874015748" header="0" footer="0"/>
  <pageSetup horizontalDpi="120" verticalDpi="120" orientation="landscape" pageOrder="overThenDown" paperSize="9" scale="85" r:id="rId1"/>
  <headerFooter alignWithMargins="0">
    <oddHeader>&amp;C&amp;A</oddHeader>
    <oddFooter>&amp;CStrana &amp;P</oddFooter>
  </headerFooter>
  <colBreaks count="5" manualBreakCount="5">
    <brk id="17" max="27" man="1"/>
    <brk id="27" max="65535" man="1"/>
    <brk id="39" max="65535" man="1"/>
    <brk id="52" max="14" man="1"/>
    <brk id="63" max="10" man="1"/>
  </colBreaks>
</worksheet>
</file>

<file path=xl/worksheets/sheet7.xml><?xml version="1.0" encoding="utf-8"?>
<worksheet xmlns="http://schemas.openxmlformats.org/spreadsheetml/2006/main" xmlns:r="http://schemas.openxmlformats.org/officeDocument/2006/relationships">
  <sheetPr>
    <tabColor theme="0" tint="-0.3499799966812134"/>
  </sheetPr>
  <dimension ref="A1:K128"/>
  <sheetViews>
    <sheetView zoomScalePageLayoutView="0" workbookViewId="0" topLeftCell="A1">
      <selection activeCell="B1" sqref="B1:F1"/>
    </sheetView>
  </sheetViews>
  <sheetFormatPr defaultColWidth="9.00390625" defaultRowHeight="12.75"/>
  <cols>
    <col min="1" max="1" width="4.625" style="314" customWidth="1"/>
    <col min="2" max="2" width="41.25390625" style="311" customWidth="1"/>
    <col min="3" max="3" width="23.125" style="311" customWidth="1"/>
    <col min="4" max="4" width="27.25390625" style="311" customWidth="1"/>
    <col min="5" max="5" width="21.375" style="311" customWidth="1"/>
    <col min="6" max="6" width="43.875" style="311" customWidth="1"/>
    <col min="7" max="16384" width="9.125" style="311" customWidth="1"/>
  </cols>
  <sheetData>
    <row r="1" spans="1:6" ht="27.75" customHeight="1">
      <c r="A1" s="312"/>
      <c r="B1" s="745" t="s">
        <v>228</v>
      </c>
      <c r="C1" s="746"/>
      <c r="D1" s="746"/>
      <c r="E1" s="746"/>
      <c r="F1" s="746"/>
    </row>
    <row r="2" spans="1:6" ht="11.25" customHeight="1">
      <c r="A2" s="313"/>
      <c r="B2" s="747" t="s">
        <v>244</v>
      </c>
      <c r="C2" s="747"/>
      <c r="D2" s="747"/>
      <c r="E2" s="747"/>
      <c r="F2" s="747"/>
    </row>
    <row r="3" spans="2:6" ht="9" customHeight="1" thickBot="1">
      <c r="B3" s="748"/>
      <c r="C3" s="749"/>
      <c r="D3" s="749"/>
      <c r="E3" s="749"/>
      <c r="F3" s="749"/>
    </row>
    <row r="4" spans="1:6" ht="22.5" customHeight="1">
      <c r="A4" s="330"/>
      <c r="B4" s="750" t="s">
        <v>391</v>
      </c>
      <c r="C4" s="751"/>
      <c r="D4" s="751"/>
      <c r="E4" s="751"/>
      <c r="F4" s="752"/>
    </row>
    <row r="5" spans="1:6" ht="16.5" customHeight="1">
      <c r="A5" s="330"/>
      <c r="B5" s="753" t="s">
        <v>394</v>
      </c>
      <c r="C5" s="754"/>
      <c r="D5" s="754"/>
      <c r="E5" s="754"/>
      <c r="F5" s="755"/>
    </row>
    <row r="6" spans="1:6" ht="56.25" customHeight="1">
      <c r="A6" s="330"/>
      <c r="B6" s="756" t="s">
        <v>395</v>
      </c>
      <c r="C6" s="757"/>
      <c r="D6" s="757"/>
      <c r="E6" s="757"/>
      <c r="F6" s="758"/>
    </row>
    <row r="7" spans="1:6" ht="15" customHeight="1">
      <c r="A7" s="330"/>
      <c r="B7" s="741" t="s">
        <v>249</v>
      </c>
      <c r="C7" s="742"/>
      <c r="D7" s="514"/>
      <c r="E7" s="514"/>
      <c r="F7" s="517"/>
    </row>
    <row r="8" spans="2:6" ht="7.5" customHeight="1">
      <c r="B8" s="518"/>
      <c r="C8" s="514"/>
      <c r="D8" s="514"/>
      <c r="E8" s="514"/>
      <c r="F8" s="517"/>
    </row>
    <row r="9" spans="2:6" ht="3.75" customHeight="1">
      <c r="B9" s="519"/>
      <c r="C9" s="514"/>
      <c r="D9" s="514"/>
      <c r="E9" s="514"/>
      <c r="F9" s="517"/>
    </row>
    <row r="10" spans="1:6" ht="13.5" customHeight="1">
      <c r="A10" s="315"/>
      <c r="B10" s="743" t="s">
        <v>392</v>
      </c>
      <c r="C10" s="744"/>
      <c r="D10" s="744"/>
      <c r="E10" s="744"/>
      <c r="F10" s="520"/>
    </row>
    <row r="11" spans="1:6" ht="15">
      <c r="A11" s="314">
        <v>1</v>
      </c>
      <c r="B11" s="521" t="s">
        <v>2</v>
      </c>
      <c r="C11" s="316"/>
      <c r="D11" s="316"/>
      <c r="E11" s="522"/>
      <c r="F11" s="523"/>
    </row>
    <row r="12" spans="2:6" ht="15">
      <c r="B12" s="711" t="s">
        <v>250</v>
      </c>
      <c r="C12" s="712"/>
      <c r="D12" s="712"/>
      <c r="E12" s="522"/>
      <c r="F12" s="523"/>
    </row>
    <row r="13" spans="2:6" ht="20.25" customHeight="1">
      <c r="B13" s="715" t="s">
        <v>251</v>
      </c>
      <c r="C13" s="716"/>
      <c r="D13" s="716"/>
      <c r="E13" s="716"/>
      <c r="F13" s="523"/>
    </row>
    <row r="14" spans="2:6" ht="12" customHeight="1">
      <c r="B14" s="527"/>
      <c r="C14" s="317" t="s">
        <v>195</v>
      </c>
      <c r="D14" s="318" t="s">
        <v>7</v>
      </c>
      <c r="E14" s="317" t="s">
        <v>389</v>
      </c>
      <c r="F14" s="523"/>
    </row>
    <row r="15" spans="2:6" ht="12" customHeight="1">
      <c r="B15" s="527"/>
      <c r="C15" s="319" t="s">
        <v>196</v>
      </c>
      <c r="D15" s="320">
        <v>4</v>
      </c>
      <c r="E15" s="317">
        <v>2.4</v>
      </c>
      <c r="F15" s="523"/>
    </row>
    <row r="16" spans="2:6" ht="12" customHeight="1">
      <c r="B16" s="527"/>
      <c r="C16" s="319" t="s">
        <v>197</v>
      </c>
      <c r="D16" s="320">
        <v>5</v>
      </c>
      <c r="E16" s="317">
        <v>4</v>
      </c>
      <c r="F16" s="523"/>
    </row>
    <row r="17" spans="2:6" ht="12" customHeight="1">
      <c r="B17" s="527"/>
      <c r="C17" s="319" t="s">
        <v>198</v>
      </c>
      <c r="D17" s="320">
        <v>15</v>
      </c>
      <c r="E17" s="317">
        <v>10.5</v>
      </c>
      <c r="F17" s="523"/>
    </row>
    <row r="18" spans="2:6" ht="12" customHeight="1">
      <c r="B18" s="527"/>
      <c r="C18" s="319" t="s">
        <v>199</v>
      </c>
      <c r="D18" s="320">
        <v>23</v>
      </c>
      <c r="E18" s="317">
        <v>23</v>
      </c>
      <c r="F18" s="523"/>
    </row>
    <row r="19" spans="2:6" ht="12" customHeight="1">
      <c r="B19" s="527"/>
      <c r="C19" s="319" t="s">
        <v>200</v>
      </c>
      <c r="D19" s="320">
        <v>28</v>
      </c>
      <c r="E19" s="317">
        <v>29</v>
      </c>
      <c r="F19" s="523"/>
    </row>
    <row r="20" spans="2:6" ht="12" customHeight="1">
      <c r="B20" s="527"/>
      <c r="C20" s="319" t="s">
        <v>201</v>
      </c>
      <c r="D20" s="320">
        <v>40</v>
      </c>
      <c r="E20" s="317">
        <v>37</v>
      </c>
      <c r="F20" s="523"/>
    </row>
    <row r="21" spans="2:6" ht="12" customHeight="1">
      <c r="B21" s="527"/>
      <c r="C21" s="319" t="s">
        <v>202</v>
      </c>
      <c r="D21" s="320">
        <v>45</v>
      </c>
      <c r="E21" s="317">
        <v>43</v>
      </c>
      <c r="F21" s="523"/>
    </row>
    <row r="22" spans="2:6" ht="12" customHeight="1">
      <c r="B22" s="527"/>
      <c r="C22" s="319" t="s">
        <v>203</v>
      </c>
      <c r="D22" s="320">
        <v>50</v>
      </c>
      <c r="E22" s="317">
        <v>48</v>
      </c>
      <c r="F22" s="523"/>
    </row>
    <row r="23" spans="2:6" ht="15.75" customHeight="1">
      <c r="B23" s="528"/>
      <c r="C23" s="316"/>
      <c r="D23" s="316"/>
      <c r="E23" s="522"/>
      <c r="F23" s="523"/>
    </row>
    <row r="24" spans="1:6" ht="15">
      <c r="A24" s="314">
        <v>2</v>
      </c>
      <c r="B24" s="529" t="s">
        <v>252</v>
      </c>
      <c r="C24" s="530"/>
      <c r="D24" s="531"/>
      <c r="E24" s="531"/>
      <c r="F24" s="523"/>
    </row>
    <row r="25" spans="1:6" ht="15">
      <c r="A25" s="321" t="s">
        <v>253</v>
      </c>
      <c r="B25" s="532" t="s">
        <v>254</v>
      </c>
      <c r="C25" s="522"/>
      <c r="D25" s="522"/>
      <c r="E25" s="522"/>
      <c r="F25" s="523"/>
    </row>
    <row r="26" spans="2:6" ht="25.5" customHeight="1">
      <c r="B26" s="711" t="s">
        <v>255</v>
      </c>
      <c r="C26" s="714"/>
      <c r="D26" s="714"/>
      <c r="E26" s="714"/>
      <c r="F26" s="533"/>
    </row>
    <row r="27" spans="2:6" ht="11.25" customHeight="1">
      <c r="B27" s="534"/>
      <c r="C27" s="535"/>
      <c r="D27" s="535"/>
      <c r="E27" s="535"/>
      <c r="F27" s="533"/>
    </row>
    <row r="28" spans="2:6" ht="12.75" customHeight="1">
      <c r="B28" s="527"/>
      <c r="C28" s="322"/>
      <c r="D28" s="323" t="s">
        <v>7</v>
      </c>
      <c r="E28" s="323" t="s">
        <v>389</v>
      </c>
      <c r="F28" s="523"/>
    </row>
    <row r="29" spans="2:6" ht="13.5" customHeight="1">
      <c r="B29" s="527"/>
      <c r="C29" s="322" t="s">
        <v>204</v>
      </c>
      <c r="D29" s="323">
        <v>30</v>
      </c>
      <c r="E29" s="323">
        <v>29</v>
      </c>
      <c r="F29" s="523"/>
    </row>
    <row r="30" spans="2:6" ht="32.25" customHeight="1">
      <c r="B30" s="741" t="s">
        <v>256</v>
      </c>
      <c r="C30" s="727"/>
      <c r="D30" s="727"/>
      <c r="E30" s="727"/>
      <c r="F30" s="523"/>
    </row>
    <row r="31" spans="2:6" ht="15" customHeight="1">
      <c r="B31" s="711" t="s">
        <v>257</v>
      </c>
      <c r="C31" s="736"/>
      <c r="D31" s="736"/>
      <c r="E31" s="536"/>
      <c r="F31" s="523"/>
    </row>
    <row r="32" spans="2:6" ht="31.5" customHeight="1">
      <c r="B32" s="737" t="s">
        <v>258</v>
      </c>
      <c r="C32" s="738"/>
      <c r="D32" s="738"/>
      <c r="E32" s="727"/>
      <c r="F32" s="523"/>
    </row>
    <row r="33" spans="2:6" ht="31.5" customHeight="1">
      <c r="B33" s="737" t="s">
        <v>259</v>
      </c>
      <c r="C33" s="727"/>
      <c r="D33" s="727"/>
      <c r="E33" s="727"/>
      <c r="F33" s="523"/>
    </row>
    <row r="34" spans="2:6" ht="31.5" customHeight="1">
      <c r="B34" s="737" t="s">
        <v>260</v>
      </c>
      <c r="C34" s="727"/>
      <c r="D34" s="727"/>
      <c r="E34" s="727"/>
      <c r="F34" s="523"/>
    </row>
    <row r="35" spans="2:6" ht="26.25" customHeight="1">
      <c r="B35" s="739" t="s">
        <v>261</v>
      </c>
      <c r="C35" s="740"/>
      <c r="D35" s="740"/>
      <c r="E35" s="740"/>
      <c r="F35" s="523"/>
    </row>
    <row r="36" spans="2:6" ht="26.25" customHeight="1">
      <c r="B36" s="732" t="s">
        <v>262</v>
      </c>
      <c r="C36" s="733"/>
      <c r="D36" s="733"/>
      <c r="E36" s="733"/>
      <c r="F36" s="523"/>
    </row>
    <row r="37" spans="2:6" ht="11.25" customHeight="1">
      <c r="B37" s="515"/>
      <c r="C37" s="537"/>
      <c r="D37" s="537"/>
      <c r="E37" s="537"/>
      <c r="F37" s="523"/>
    </row>
    <row r="38" spans="1:6" ht="18" customHeight="1">
      <c r="A38" s="324" t="s">
        <v>263</v>
      </c>
      <c r="B38" s="532" t="s">
        <v>264</v>
      </c>
      <c r="C38" s="514"/>
      <c r="D38" s="514"/>
      <c r="E38" s="514"/>
      <c r="F38" s="517"/>
    </row>
    <row r="39" spans="1:6" ht="14.25" customHeight="1">
      <c r="A39" s="324"/>
      <c r="B39" s="711" t="s">
        <v>265</v>
      </c>
      <c r="C39" s="729"/>
      <c r="D39" s="729"/>
      <c r="E39" s="729"/>
      <c r="F39" s="517"/>
    </row>
    <row r="40" spans="1:6" ht="12.75" customHeight="1">
      <c r="A40" s="324"/>
      <c r="B40" s="534"/>
      <c r="C40" s="535"/>
      <c r="D40" s="535"/>
      <c r="E40" s="535"/>
      <c r="F40" s="517"/>
    </row>
    <row r="41" spans="1:6" ht="28.5" customHeight="1">
      <c r="A41" s="324"/>
      <c r="B41" s="734" t="s">
        <v>266</v>
      </c>
      <c r="C41" s="727"/>
      <c r="D41" s="727"/>
      <c r="E41" s="727"/>
      <c r="F41" s="517"/>
    </row>
    <row r="42" spans="1:6" s="325" customFormat="1" ht="13.5" customHeight="1">
      <c r="A42" s="324"/>
      <c r="B42" s="538" t="s">
        <v>267</v>
      </c>
      <c r="C42" s="351"/>
      <c r="D42" s="351"/>
      <c r="E42" s="351"/>
      <c r="F42" s="517"/>
    </row>
    <row r="43" spans="1:6" s="325" customFormat="1" ht="13.5" customHeight="1">
      <c r="A43" s="324"/>
      <c r="B43" s="538" t="s">
        <v>268</v>
      </c>
      <c r="C43" s="351"/>
      <c r="D43" s="351"/>
      <c r="E43" s="351"/>
      <c r="F43" s="517"/>
    </row>
    <row r="44" spans="1:6" s="325" customFormat="1" ht="13.5" customHeight="1">
      <c r="A44" s="324"/>
      <c r="B44" s="715" t="s">
        <v>269</v>
      </c>
      <c r="C44" s="716"/>
      <c r="D44" s="716"/>
      <c r="E44" s="716"/>
      <c r="F44" s="517"/>
    </row>
    <row r="45" spans="1:6" s="325" customFormat="1" ht="28.5" customHeight="1">
      <c r="A45" s="324"/>
      <c r="B45" s="715" t="s">
        <v>270</v>
      </c>
      <c r="C45" s="716"/>
      <c r="D45" s="716"/>
      <c r="E45" s="716"/>
      <c r="F45" s="517"/>
    </row>
    <row r="46" spans="1:6" s="325" customFormat="1" ht="18.75" customHeight="1">
      <c r="A46" s="324"/>
      <c r="B46" s="715" t="s">
        <v>271</v>
      </c>
      <c r="C46" s="716"/>
      <c r="D46" s="716"/>
      <c r="E46" s="716"/>
      <c r="F46" s="517"/>
    </row>
    <row r="47" spans="1:6" s="325" customFormat="1" ht="13.5" customHeight="1">
      <c r="A47" s="324"/>
      <c r="B47" s="525"/>
      <c r="C47" s="526"/>
      <c r="D47" s="526"/>
      <c r="E47" s="526"/>
      <c r="F47" s="517"/>
    </row>
    <row r="48" spans="1:6" ht="18.75" customHeight="1">
      <c r="A48" s="324" t="s">
        <v>272</v>
      </c>
      <c r="B48" s="532" t="s">
        <v>6</v>
      </c>
      <c r="C48" s="522"/>
      <c r="D48" s="522"/>
      <c r="E48" s="522"/>
      <c r="F48" s="523"/>
    </row>
    <row r="49" spans="1:6" ht="28.5" customHeight="1">
      <c r="A49" s="311"/>
      <c r="B49" s="711" t="s">
        <v>273</v>
      </c>
      <c r="C49" s="735"/>
      <c r="D49" s="735"/>
      <c r="E49" s="735"/>
      <c r="F49" s="517"/>
    </row>
    <row r="50" spans="1:6" s="325" customFormat="1" ht="12.75" customHeight="1">
      <c r="A50" s="314"/>
      <c r="B50" s="538"/>
      <c r="C50" s="351"/>
      <c r="D50" s="351"/>
      <c r="E50" s="351"/>
      <c r="F50" s="517"/>
    </row>
    <row r="51" spans="1:6" s="325" customFormat="1" ht="15.75" customHeight="1">
      <c r="A51" s="314"/>
      <c r="B51" s="726" t="s">
        <v>274</v>
      </c>
      <c r="C51" s="727"/>
      <c r="D51" s="727"/>
      <c r="E51" s="727"/>
      <c r="F51" s="517"/>
    </row>
    <row r="52" spans="1:6" s="325" customFormat="1" ht="48" customHeight="1">
      <c r="A52" s="314"/>
      <c r="B52" s="728" t="s">
        <v>275</v>
      </c>
      <c r="C52" s="729"/>
      <c r="D52" s="729"/>
      <c r="E52" s="729"/>
      <c r="F52" s="517"/>
    </row>
    <row r="53" spans="1:6" s="325" customFormat="1" ht="27" customHeight="1">
      <c r="A53" s="314"/>
      <c r="B53" s="728" t="s">
        <v>276</v>
      </c>
      <c r="C53" s="729"/>
      <c r="D53" s="729"/>
      <c r="E53" s="729"/>
      <c r="F53" s="517"/>
    </row>
    <row r="54" spans="1:6" s="325" customFormat="1" ht="8.25" customHeight="1">
      <c r="A54" s="314"/>
      <c r="B54" s="726"/>
      <c r="C54" s="727"/>
      <c r="D54" s="727"/>
      <c r="E54" s="727"/>
      <c r="F54" s="517"/>
    </row>
    <row r="55" spans="2:6" ht="34.5" customHeight="1">
      <c r="B55" s="730" t="s">
        <v>277</v>
      </c>
      <c r="C55" s="731"/>
      <c r="D55" s="731"/>
      <c r="E55" s="731"/>
      <c r="F55" s="517"/>
    </row>
    <row r="56" spans="2:6" ht="34.5" customHeight="1">
      <c r="B56" s="732" t="s">
        <v>278</v>
      </c>
      <c r="C56" s="733"/>
      <c r="D56" s="733"/>
      <c r="E56" s="733"/>
      <c r="F56" s="517"/>
    </row>
    <row r="57" spans="2:6" ht="7.5" customHeight="1">
      <c r="B57" s="527"/>
      <c r="C57" s="316"/>
      <c r="D57" s="316"/>
      <c r="E57" s="522"/>
      <c r="F57" s="523"/>
    </row>
    <row r="58" spans="1:6" ht="15">
      <c r="A58" s="314">
        <v>3</v>
      </c>
      <c r="B58" s="521" t="s">
        <v>279</v>
      </c>
      <c r="C58" s="316"/>
      <c r="D58" s="316"/>
      <c r="E58" s="522"/>
      <c r="F58" s="523"/>
    </row>
    <row r="59" spans="2:6" ht="12.75" customHeight="1">
      <c r="B59" s="711" t="s">
        <v>280</v>
      </c>
      <c r="C59" s="712"/>
      <c r="D59" s="712"/>
      <c r="E59" s="712"/>
      <c r="F59" s="523"/>
    </row>
    <row r="60" spans="2:6" ht="26.25" customHeight="1">
      <c r="B60" s="715" t="s">
        <v>281</v>
      </c>
      <c r="C60" s="716"/>
      <c r="D60" s="716"/>
      <c r="E60" s="716"/>
      <c r="F60" s="523"/>
    </row>
    <row r="61" spans="2:6" ht="9" customHeight="1">
      <c r="B61" s="540"/>
      <c r="C61" s="316"/>
      <c r="D61" s="316"/>
      <c r="E61" s="522"/>
      <c r="F61" s="523"/>
    </row>
    <row r="62" spans="1:6" ht="15">
      <c r="A62" s="314">
        <v>4</v>
      </c>
      <c r="B62" s="541" t="s">
        <v>3</v>
      </c>
      <c r="C62" s="316"/>
      <c r="D62" s="316"/>
      <c r="E62" s="522"/>
      <c r="F62" s="523"/>
    </row>
    <row r="63" spans="2:6" ht="15">
      <c r="B63" s="542" t="s">
        <v>282</v>
      </c>
      <c r="C63" s="316"/>
      <c r="D63" s="316"/>
      <c r="E63" s="522"/>
      <c r="F63" s="523"/>
    </row>
    <row r="64" spans="2:6" ht="15">
      <c r="B64" s="715" t="s">
        <v>283</v>
      </c>
      <c r="C64" s="716"/>
      <c r="D64" s="716"/>
      <c r="E64" s="716"/>
      <c r="F64" s="523"/>
    </row>
    <row r="65" spans="1:6" s="327" customFormat="1" ht="15.75" customHeight="1">
      <c r="A65" s="326"/>
      <c r="B65" s="543"/>
      <c r="C65" s="322" t="s">
        <v>205</v>
      </c>
      <c r="D65" s="323" t="s">
        <v>7</v>
      </c>
      <c r="E65" s="323" t="s">
        <v>389</v>
      </c>
      <c r="F65" s="533"/>
    </row>
    <row r="66" spans="1:6" s="327" customFormat="1" ht="12">
      <c r="A66" s="326"/>
      <c r="B66" s="543"/>
      <c r="C66" s="328" t="s">
        <v>196</v>
      </c>
      <c r="D66" s="329">
        <v>4</v>
      </c>
      <c r="E66" s="318">
        <v>5</v>
      </c>
      <c r="F66" s="533"/>
    </row>
    <row r="67" spans="1:6" s="327" customFormat="1" ht="12">
      <c r="A67" s="326"/>
      <c r="B67" s="543"/>
      <c r="C67" s="328" t="s">
        <v>197</v>
      </c>
      <c r="D67" s="329">
        <v>6</v>
      </c>
      <c r="E67" s="318">
        <v>6</v>
      </c>
      <c r="F67" s="533"/>
    </row>
    <row r="68" spans="1:6" s="327" customFormat="1" ht="12">
      <c r="A68" s="326"/>
      <c r="B68" s="543"/>
      <c r="C68" s="328" t="s">
        <v>198</v>
      </c>
      <c r="D68" s="329">
        <v>9</v>
      </c>
      <c r="E68" s="318">
        <v>10</v>
      </c>
      <c r="F68" s="533"/>
    </row>
    <row r="69" spans="1:6" s="327" customFormat="1" ht="12">
      <c r="A69" s="326"/>
      <c r="B69" s="543"/>
      <c r="C69" s="328" t="s">
        <v>199</v>
      </c>
      <c r="D69" s="329">
        <v>10</v>
      </c>
      <c r="E69" s="318">
        <v>18</v>
      </c>
      <c r="F69" s="533"/>
    </row>
    <row r="70" spans="1:6" s="327" customFormat="1" ht="12">
      <c r="A70" s="326"/>
      <c r="B70" s="543"/>
      <c r="C70" s="328" t="s">
        <v>200</v>
      </c>
      <c r="D70" s="329">
        <v>20</v>
      </c>
      <c r="E70" s="318">
        <v>27</v>
      </c>
      <c r="F70" s="533"/>
    </row>
    <row r="71" spans="1:6" s="327" customFormat="1" ht="12">
      <c r="A71" s="326"/>
      <c r="B71" s="543"/>
      <c r="C71" s="328" t="s">
        <v>201</v>
      </c>
      <c r="D71" s="329">
        <v>28</v>
      </c>
      <c r="E71" s="318">
        <v>41</v>
      </c>
      <c r="F71" s="533"/>
    </row>
    <row r="72" spans="1:6" s="327" customFormat="1" ht="12">
      <c r="A72" s="326"/>
      <c r="B72" s="543"/>
      <c r="C72" s="328" t="s">
        <v>202</v>
      </c>
      <c r="D72" s="329">
        <v>70</v>
      </c>
      <c r="E72" s="318">
        <v>81</v>
      </c>
      <c r="F72" s="533"/>
    </row>
    <row r="73" spans="1:6" s="327" customFormat="1" ht="12">
      <c r="A73" s="326"/>
      <c r="B73" s="543"/>
      <c r="C73" s="328" t="s">
        <v>203</v>
      </c>
      <c r="D73" s="329">
        <v>120</v>
      </c>
      <c r="E73" s="318">
        <v>210</v>
      </c>
      <c r="F73" s="533"/>
    </row>
    <row r="74" spans="2:6" ht="7.5" customHeight="1">
      <c r="B74" s="527"/>
      <c r="C74" s="316"/>
      <c r="D74" s="316"/>
      <c r="E74" s="522"/>
      <c r="F74" s="523"/>
    </row>
    <row r="75" spans="1:6" ht="15">
      <c r="A75" s="314">
        <v>5</v>
      </c>
      <c r="B75" s="521" t="s">
        <v>284</v>
      </c>
      <c r="C75" s="316"/>
      <c r="D75" s="316"/>
      <c r="E75" s="522"/>
      <c r="F75" s="523"/>
    </row>
    <row r="76" spans="2:6" ht="15">
      <c r="B76" s="711" t="s">
        <v>285</v>
      </c>
      <c r="C76" s="712"/>
      <c r="D76" s="712"/>
      <c r="E76" s="712"/>
      <c r="F76" s="523"/>
    </row>
    <row r="77" spans="2:6" ht="15">
      <c r="B77" s="715" t="s">
        <v>286</v>
      </c>
      <c r="C77" s="716"/>
      <c r="D77" s="716"/>
      <c r="E77" s="716"/>
      <c r="F77" s="523"/>
    </row>
    <row r="78" spans="1:6" s="327" customFormat="1" ht="15.75" customHeight="1">
      <c r="A78" s="326"/>
      <c r="B78" s="543"/>
      <c r="C78" s="322" t="s">
        <v>205</v>
      </c>
      <c r="D78" s="323" t="s">
        <v>7</v>
      </c>
      <c r="E78" s="323" t="s">
        <v>389</v>
      </c>
      <c r="F78" s="533"/>
    </row>
    <row r="79" spans="1:6" s="327" customFormat="1" ht="12">
      <c r="A79" s="326"/>
      <c r="B79" s="543"/>
      <c r="C79" s="328" t="s">
        <v>196</v>
      </c>
      <c r="D79" s="329">
        <v>1</v>
      </c>
      <c r="E79" s="318">
        <v>1</v>
      </c>
      <c r="F79" s="533"/>
    </row>
    <row r="80" spans="1:6" s="327" customFormat="1" ht="12">
      <c r="A80" s="326"/>
      <c r="B80" s="543"/>
      <c r="C80" s="328" t="s">
        <v>197</v>
      </c>
      <c r="D80" s="329">
        <v>2</v>
      </c>
      <c r="E80" s="318">
        <v>1</v>
      </c>
      <c r="F80" s="533"/>
    </row>
    <row r="81" spans="1:6" s="327" customFormat="1" ht="12">
      <c r="A81" s="326"/>
      <c r="B81" s="543"/>
      <c r="C81" s="328" t="s">
        <v>198</v>
      </c>
      <c r="D81" s="329">
        <v>2</v>
      </c>
      <c r="E81" s="318">
        <v>2</v>
      </c>
      <c r="F81" s="533"/>
    </row>
    <row r="82" spans="1:6" s="327" customFormat="1" ht="12">
      <c r="A82" s="326"/>
      <c r="B82" s="543"/>
      <c r="C82" s="328" t="s">
        <v>199</v>
      </c>
      <c r="D82" s="329">
        <v>3</v>
      </c>
      <c r="E82" s="318">
        <v>3</v>
      </c>
      <c r="F82" s="533"/>
    </row>
    <row r="83" spans="1:6" s="327" customFormat="1" ht="12">
      <c r="A83" s="326"/>
      <c r="B83" s="543"/>
      <c r="C83" s="328" t="s">
        <v>200</v>
      </c>
      <c r="D83" s="329">
        <v>5</v>
      </c>
      <c r="E83" s="318">
        <v>5</v>
      </c>
      <c r="F83" s="533"/>
    </row>
    <row r="84" spans="1:6" s="327" customFormat="1" ht="12">
      <c r="A84" s="326"/>
      <c r="B84" s="543"/>
      <c r="C84" s="328" t="s">
        <v>201</v>
      </c>
      <c r="D84" s="329">
        <v>10</v>
      </c>
      <c r="E84" s="318">
        <v>8</v>
      </c>
      <c r="F84" s="533"/>
    </row>
    <row r="85" spans="1:6" s="327" customFormat="1" ht="12">
      <c r="A85" s="326"/>
      <c r="B85" s="543"/>
      <c r="C85" s="328" t="s">
        <v>202</v>
      </c>
      <c r="D85" s="329">
        <v>15</v>
      </c>
      <c r="E85" s="318">
        <v>18</v>
      </c>
      <c r="F85" s="533"/>
    </row>
    <row r="86" spans="1:6" s="327" customFormat="1" ht="12">
      <c r="A86" s="326"/>
      <c r="B86" s="543"/>
      <c r="C86" s="328" t="s">
        <v>203</v>
      </c>
      <c r="D86" s="329">
        <v>20</v>
      </c>
      <c r="E86" s="318">
        <v>44</v>
      </c>
      <c r="F86" s="533"/>
    </row>
    <row r="87" spans="2:6" ht="9" customHeight="1">
      <c r="B87" s="528"/>
      <c r="C87" s="316"/>
      <c r="D87" s="316"/>
      <c r="E87" s="522"/>
      <c r="F87" s="523"/>
    </row>
    <row r="88" spans="1:6" ht="15">
      <c r="A88" s="314">
        <v>6</v>
      </c>
      <c r="B88" s="521" t="s">
        <v>4</v>
      </c>
      <c r="C88" s="316"/>
      <c r="D88" s="316"/>
      <c r="E88" s="522"/>
      <c r="F88" s="523"/>
    </row>
    <row r="89" spans="2:6" ht="12" customHeight="1">
      <c r="B89" s="711" t="s">
        <v>287</v>
      </c>
      <c r="C89" s="712"/>
      <c r="D89" s="712"/>
      <c r="E89" s="712"/>
      <c r="F89" s="523"/>
    </row>
    <row r="90" spans="2:6" ht="12.75" customHeight="1">
      <c r="B90" s="540"/>
      <c r="C90" s="316"/>
      <c r="D90" s="316"/>
      <c r="E90" s="522"/>
      <c r="F90" s="523"/>
    </row>
    <row r="91" spans="1:6" ht="15">
      <c r="A91" s="314">
        <v>7</v>
      </c>
      <c r="B91" s="521" t="s">
        <v>5</v>
      </c>
      <c r="C91" s="316"/>
      <c r="D91" s="316"/>
      <c r="E91" s="522"/>
      <c r="F91" s="523"/>
    </row>
    <row r="92" spans="2:6" ht="39" customHeight="1">
      <c r="B92" s="711" t="s">
        <v>288</v>
      </c>
      <c r="C92" s="712"/>
      <c r="D92" s="712"/>
      <c r="E92" s="712"/>
      <c r="F92" s="523"/>
    </row>
    <row r="93" spans="2:6" ht="5.25" customHeight="1">
      <c r="B93" s="524"/>
      <c r="C93" s="514"/>
      <c r="D93" s="514"/>
      <c r="E93" s="514"/>
      <c r="F93" s="523"/>
    </row>
    <row r="94" spans="1:6" ht="17.25" customHeight="1">
      <c r="A94" s="314">
        <v>8</v>
      </c>
      <c r="B94" s="532" t="s">
        <v>289</v>
      </c>
      <c r="C94" s="514"/>
      <c r="D94" s="514"/>
      <c r="E94" s="514"/>
      <c r="F94" s="523"/>
    </row>
    <row r="95" spans="2:6" ht="12.75" customHeight="1">
      <c r="B95" s="713" t="s">
        <v>290</v>
      </c>
      <c r="C95" s="714"/>
      <c r="D95" s="714"/>
      <c r="E95" s="714"/>
      <c r="F95" s="523"/>
    </row>
    <row r="96" spans="2:6" ht="12.75" customHeight="1">
      <c r="B96" s="715" t="s">
        <v>291</v>
      </c>
      <c r="C96" s="716"/>
      <c r="D96" s="716"/>
      <c r="E96" s="716"/>
      <c r="F96" s="523"/>
    </row>
    <row r="97" spans="1:6" ht="27" customHeight="1">
      <c r="A97" s="326"/>
      <c r="B97" s="543"/>
      <c r="C97" s="322" t="s">
        <v>205</v>
      </c>
      <c r="D97" s="323" t="s">
        <v>292</v>
      </c>
      <c r="E97" s="323" t="s">
        <v>393</v>
      </c>
      <c r="F97" s="523"/>
    </row>
    <row r="98" spans="1:6" ht="11.25" customHeight="1">
      <c r="A98" s="326"/>
      <c r="B98" s="543"/>
      <c r="C98" s="328" t="s">
        <v>196</v>
      </c>
      <c r="D98" s="329">
        <v>4</v>
      </c>
      <c r="E98" s="318">
        <v>1.5</v>
      </c>
      <c r="F98" s="523"/>
    </row>
    <row r="99" spans="1:6" ht="11.25" customHeight="1">
      <c r="A99" s="326"/>
      <c r="B99" s="543"/>
      <c r="C99" s="328" t="s">
        <v>197</v>
      </c>
      <c r="D99" s="329">
        <v>6</v>
      </c>
      <c r="E99" s="318">
        <v>5</v>
      </c>
      <c r="F99" s="523"/>
    </row>
    <row r="100" spans="1:6" ht="11.25" customHeight="1">
      <c r="A100" s="326"/>
      <c r="B100" s="543"/>
      <c r="C100" s="328" t="s">
        <v>198</v>
      </c>
      <c r="D100" s="329">
        <v>20</v>
      </c>
      <c r="E100" s="318">
        <v>18</v>
      </c>
      <c r="F100" s="523"/>
    </row>
    <row r="101" spans="1:6" ht="11.25" customHeight="1">
      <c r="A101" s="326"/>
      <c r="B101" s="543"/>
      <c r="C101" s="328" t="s">
        <v>199</v>
      </c>
      <c r="D101" s="329">
        <v>40</v>
      </c>
      <c r="E101" s="318">
        <v>50</v>
      </c>
      <c r="F101" s="523"/>
    </row>
    <row r="102" spans="1:6" ht="11.25" customHeight="1">
      <c r="A102" s="326"/>
      <c r="B102" s="543"/>
      <c r="C102" s="328" t="s">
        <v>200</v>
      </c>
      <c r="D102" s="329">
        <v>80</v>
      </c>
      <c r="E102" s="318">
        <v>102</v>
      </c>
      <c r="F102" s="523"/>
    </row>
    <row r="103" spans="1:6" ht="11.25" customHeight="1">
      <c r="A103" s="326"/>
      <c r="B103" s="543"/>
      <c r="C103" s="328" t="s">
        <v>201</v>
      </c>
      <c r="D103" s="329">
        <v>150</v>
      </c>
      <c r="E103" s="318">
        <v>218</v>
      </c>
      <c r="F103" s="523"/>
    </row>
    <row r="104" spans="1:6" ht="11.25" customHeight="1">
      <c r="A104" s="326"/>
      <c r="B104" s="543"/>
      <c r="C104" s="328" t="s">
        <v>202</v>
      </c>
      <c r="D104" s="329">
        <v>300</v>
      </c>
      <c r="E104" s="318">
        <v>483</v>
      </c>
      <c r="F104" s="523"/>
    </row>
    <row r="105" spans="1:6" ht="11.25" customHeight="1">
      <c r="A105" s="326"/>
      <c r="B105" s="543"/>
      <c r="C105" s="328" t="s">
        <v>203</v>
      </c>
      <c r="D105" s="329">
        <v>600</v>
      </c>
      <c r="E105" s="318">
        <v>924</v>
      </c>
      <c r="F105" s="523"/>
    </row>
    <row r="106" spans="2:6" ht="6.75" customHeight="1">
      <c r="B106" s="524"/>
      <c r="C106" s="514"/>
      <c r="D106" s="514"/>
      <c r="E106" s="514"/>
      <c r="F106" s="523"/>
    </row>
    <row r="107" spans="1:6" ht="12.75" customHeight="1" thickBot="1">
      <c r="A107" s="330"/>
      <c r="B107" s="539"/>
      <c r="C107" s="516"/>
      <c r="D107" s="516"/>
      <c r="E107" s="516"/>
      <c r="F107" s="544"/>
    </row>
    <row r="108" spans="1:6" ht="25.5" customHeight="1">
      <c r="A108" s="330"/>
      <c r="B108" s="717" t="s">
        <v>245</v>
      </c>
      <c r="C108" s="718"/>
      <c r="D108" s="718"/>
      <c r="E108" s="718"/>
      <c r="F108" s="719"/>
    </row>
    <row r="109" spans="2:6" ht="18.75" customHeight="1">
      <c r="B109" s="720" t="s">
        <v>293</v>
      </c>
      <c r="C109" s="721"/>
      <c r="D109" s="721"/>
      <c r="E109" s="721"/>
      <c r="F109" s="722"/>
    </row>
    <row r="110" spans="2:6" ht="13.5" customHeight="1">
      <c r="B110" s="545" t="s">
        <v>230</v>
      </c>
      <c r="C110" s="723" t="s">
        <v>231</v>
      </c>
      <c r="D110" s="724"/>
      <c r="E110" s="724"/>
      <c r="F110" s="725"/>
    </row>
    <row r="111" spans="2:6" ht="14.25" customHeight="1">
      <c r="B111" s="546" t="s">
        <v>219</v>
      </c>
      <c r="C111" s="700" t="s">
        <v>246</v>
      </c>
      <c r="D111" s="701"/>
      <c r="E111" s="701"/>
      <c r="F111" s="702"/>
    </row>
    <row r="112" spans="2:6" ht="14.25" customHeight="1">
      <c r="B112" s="547" t="s">
        <v>112</v>
      </c>
      <c r="C112" s="700" t="s">
        <v>232</v>
      </c>
      <c r="D112" s="701"/>
      <c r="E112" s="701"/>
      <c r="F112" s="702"/>
    </row>
    <row r="113" spans="2:6" ht="14.25" customHeight="1">
      <c r="B113" s="547" t="s">
        <v>207</v>
      </c>
      <c r="C113" s="700" t="s">
        <v>233</v>
      </c>
      <c r="D113" s="701"/>
      <c r="E113" s="701"/>
      <c r="F113" s="702"/>
    </row>
    <row r="114" spans="2:6" ht="14.25" customHeight="1">
      <c r="B114" s="548" t="s">
        <v>221</v>
      </c>
      <c r="C114" s="700" t="s">
        <v>247</v>
      </c>
      <c r="D114" s="701"/>
      <c r="E114" s="701"/>
      <c r="F114" s="702"/>
    </row>
    <row r="115" spans="2:6" ht="27.75" customHeight="1">
      <c r="B115" s="547" t="s">
        <v>165</v>
      </c>
      <c r="C115" s="700" t="s">
        <v>294</v>
      </c>
      <c r="D115" s="701"/>
      <c r="E115" s="701"/>
      <c r="F115" s="702"/>
    </row>
    <row r="116" spans="2:6" ht="14.25" customHeight="1">
      <c r="B116" s="547" t="s">
        <v>222</v>
      </c>
      <c r="C116" s="700" t="s">
        <v>234</v>
      </c>
      <c r="D116" s="701"/>
      <c r="E116" s="701"/>
      <c r="F116" s="702"/>
    </row>
    <row r="117" spans="2:11" ht="24.75" customHeight="1">
      <c r="B117" s="546" t="s">
        <v>235</v>
      </c>
      <c r="C117" s="700" t="s">
        <v>236</v>
      </c>
      <c r="D117" s="701"/>
      <c r="E117" s="701"/>
      <c r="F117" s="702"/>
      <c r="H117" s="709"/>
      <c r="I117" s="710"/>
      <c r="J117" s="710"/>
      <c r="K117" s="710"/>
    </row>
    <row r="118" spans="2:6" ht="13.5" customHeight="1">
      <c r="B118" s="547" t="s">
        <v>237</v>
      </c>
      <c r="C118" s="700" t="s">
        <v>295</v>
      </c>
      <c r="D118" s="701"/>
      <c r="E118" s="701"/>
      <c r="F118" s="702"/>
    </row>
    <row r="119" spans="2:6" ht="13.5" customHeight="1">
      <c r="B119" s="547" t="s">
        <v>149</v>
      </c>
      <c r="C119" s="700" t="s">
        <v>238</v>
      </c>
      <c r="D119" s="701"/>
      <c r="E119" s="701"/>
      <c r="F119" s="702"/>
    </row>
    <row r="120" spans="2:6" ht="13.5" customHeight="1">
      <c r="B120" s="547" t="s">
        <v>150</v>
      </c>
      <c r="C120" s="700" t="s">
        <v>239</v>
      </c>
      <c r="D120" s="701"/>
      <c r="E120" s="701"/>
      <c r="F120" s="702"/>
    </row>
    <row r="121" spans="2:6" ht="13.5" customHeight="1">
      <c r="B121" s="546" t="s">
        <v>240</v>
      </c>
      <c r="C121" s="700" t="s">
        <v>241</v>
      </c>
      <c r="D121" s="701"/>
      <c r="E121" s="701"/>
      <c r="F121" s="702"/>
    </row>
    <row r="122" spans="2:6" ht="53.25" customHeight="1">
      <c r="B122" s="546" t="s">
        <v>242</v>
      </c>
      <c r="C122" s="700" t="s">
        <v>296</v>
      </c>
      <c r="D122" s="701"/>
      <c r="E122" s="701"/>
      <c r="F122" s="702"/>
    </row>
    <row r="123" spans="2:6" ht="27" customHeight="1">
      <c r="B123" s="546" t="s">
        <v>243</v>
      </c>
      <c r="C123" s="700" t="s">
        <v>297</v>
      </c>
      <c r="D123" s="701"/>
      <c r="E123" s="701"/>
      <c r="F123" s="702"/>
    </row>
    <row r="124" spans="2:6" ht="15.75" customHeight="1">
      <c r="B124" s="546" t="s">
        <v>209</v>
      </c>
      <c r="C124" s="700" t="s">
        <v>298</v>
      </c>
      <c r="D124" s="701"/>
      <c r="E124" s="701"/>
      <c r="F124" s="702"/>
    </row>
    <row r="125" spans="2:6" ht="14.25" customHeight="1">
      <c r="B125" s="538"/>
      <c r="C125" s="351"/>
      <c r="D125" s="351"/>
      <c r="E125" s="351"/>
      <c r="F125" s="549"/>
    </row>
    <row r="126" spans="2:6" ht="21.75" customHeight="1">
      <c r="B126" s="703" t="s">
        <v>229</v>
      </c>
      <c r="C126" s="704"/>
      <c r="D126" s="704"/>
      <c r="E126" s="704"/>
      <c r="F126" s="705"/>
    </row>
    <row r="127" spans="2:6" ht="42.75" customHeight="1">
      <c r="B127" s="706" t="s">
        <v>299</v>
      </c>
      <c r="C127" s="707"/>
      <c r="D127" s="707"/>
      <c r="E127" s="707"/>
      <c r="F127" s="708"/>
    </row>
    <row r="128" spans="2:6" ht="15.75" thickBot="1">
      <c r="B128" s="550"/>
      <c r="C128" s="551"/>
      <c r="D128" s="551"/>
      <c r="E128" s="551"/>
      <c r="F128" s="552"/>
    </row>
  </sheetData>
  <sheetProtection password="D024" sheet="1"/>
  <mergeCells count="59">
    <mergeCell ref="B1:F1"/>
    <mergeCell ref="B2:F2"/>
    <mergeCell ref="B3:F3"/>
    <mergeCell ref="B4:F4"/>
    <mergeCell ref="B5:F5"/>
    <mergeCell ref="B6:F6"/>
    <mergeCell ref="B7:C7"/>
    <mergeCell ref="B10:E10"/>
    <mergeCell ref="B12:D12"/>
    <mergeCell ref="B13:E13"/>
    <mergeCell ref="B26:E26"/>
    <mergeCell ref="B30:E30"/>
    <mergeCell ref="B31:D31"/>
    <mergeCell ref="B32:E32"/>
    <mergeCell ref="B33:E33"/>
    <mergeCell ref="B34:E34"/>
    <mergeCell ref="B35:E35"/>
    <mergeCell ref="B36:E36"/>
    <mergeCell ref="B39:E39"/>
    <mergeCell ref="B41:E41"/>
    <mergeCell ref="B44:E44"/>
    <mergeCell ref="B45:E45"/>
    <mergeCell ref="B46:E46"/>
    <mergeCell ref="B49:E49"/>
    <mergeCell ref="B51:E51"/>
    <mergeCell ref="B52:E52"/>
    <mergeCell ref="B53:E53"/>
    <mergeCell ref="B54:E54"/>
    <mergeCell ref="B55:E55"/>
    <mergeCell ref="B56:E56"/>
    <mergeCell ref="B59:E59"/>
    <mergeCell ref="B60:E60"/>
    <mergeCell ref="B64:E64"/>
    <mergeCell ref="B76:E76"/>
    <mergeCell ref="B77:E77"/>
    <mergeCell ref="B89:E89"/>
    <mergeCell ref="C116:F116"/>
    <mergeCell ref="B92:E92"/>
    <mergeCell ref="B95:E95"/>
    <mergeCell ref="B96:E96"/>
    <mergeCell ref="B108:F108"/>
    <mergeCell ref="B109:F109"/>
    <mergeCell ref="C110:F110"/>
    <mergeCell ref="H117:K117"/>
    <mergeCell ref="C118:F118"/>
    <mergeCell ref="C119:F119"/>
    <mergeCell ref="C120:F120"/>
    <mergeCell ref="C121:F121"/>
    <mergeCell ref="C111:F111"/>
    <mergeCell ref="C112:F112"/>
    <mergeCell ref="C113:F113"/>
    <mergeCell ref="C114:F114"/>
    <mergeCell ref="C115:F115"/>
    <mergeCell ref="C122:F122"/>
    <mergeCell ref="C123:F123"/>
    <mergeCell ref="C124:F124"/>
    <mergeCell ref="B126:F126"/>
    <mergeCell ref="B127:F127"/>
    <mergeCell ref="C117:F117"/>
  </mergeCells>
  <printOptions/>
  <pageMargins left="0.7086614173228347" right="0.7086614173228347" top="0.7874015748031497" bottom="0.7874015748031497" header="0.31496062992125984" footer="0.31496062992125984"/>
  <pageSetup horizontalDpi="600" verticalDpi="600" orientation="landscape" paperSize="9" scale="85" r:id="rId1"/>
  <headerFooter>
    <oddHeader>&amp;C&amp;A</oddHeader>
    <oddFooter>&amp;CStránka &amp;P</oddFooter>
  </headerFooter>
  <rowBreaks count="4" manualBreakCount="4">
    <brk id="23" min="1" max="5" man="1"/>
    <brk id="47" min="1" max="5" man="1"/>
    <brk id="74" min="1" max="5" man="1"/>
    <brk id="10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 Semrád</dc:creator>
  <cp:keywords/>
  <dc:description/>
  <cp:lastModifiedBy>Pobežalová</cp:lastModifiedBy>
  <cp:lastPrinted>2013-02-23T21:14:59Z</cp:lastPrinted>
  <dcterms:created xsi:type="dcterms:W3CDTF">2013-02-18T21:01:17Z</dcterms:created>
  <dcterms:modified xsi:type="dcterms:W3CDTF">2022-03-04T12:08:20Z</dcterms:modified>
  <cp:category/>
  <cp:version/>
  <cp:contentType/>
  <cp:contentStatus/>
</cp:coreProperties>
</file>