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9320" windowHeight="12270" activeTab="0"/>
  </bookViews>
  <sheets>
    <sheet name="Standard" sheetId="1" r:id="rId1"/>
    <sheet name="Analyza" sheetId="2" r:id="rId2"/>
    <sheet name="Profesional" sheetId="3" r:id="rId3"/>
    <sheet name="Neprofi" sheetId="4" r:id="rId4"/>
    <sheet name="Sumare" sheetId="5" r:id="rId5"/>
    <sheet name="Vysvětlivky" sheetId="6" r:id="rId6"/>
  </sheets>
  <externalReferences>
    <externalReference r:id="rId9"/>
  </externalReferences>
  <definedNames>
    <definedName name="_xlfn.SUMIFS" hidden="1">#NAME?</definedName>
    <definedName name="_xlnm.Print_Titles" localSheetId="1">'Analyza'!$A:$D,'Analyza'!$3:$4</definedName>
    <definedName name="_xlnm.Print_Titles" localSheetId="3">'Neprofi'!$A:$C,'Neprofi'!$6:$6</definedName>
    <definedName name="_xlnm.Print_Titles" localSheetId="2">'Profesional'!$A:$C,'Profesional'!$6:$6</definedName>
    <definedName name="_xlnm.Print_Titles" localSheetId="0">'Standard'!$A:$D,'Standard'!$9:$9</definedName>
    <definedName name="_xlnm.Print_Titles" localSheetId="4">'Sumare'!$A:$C,'Sumare'!$6:$6</definedName>
    <definedName name="_xlnm.Print_Area" localSheetId="1">'Analyza'!$A$1:$S$71</definedName>
    <definedName name="_xlnm.Print_Area" localSheetId="3">'Neprofi'!$A$1:$BO$68</definedName>
    <definedName name="_xlnm.Print_Area" localSheetId="2">'Profesional'!$A$1:$BR$18</definedName>
    <definedName name="_xlnm.Print_Area" localSheetId="4">'Sumare'!$A$1:$BR$11</definedName>
    <definedName name="_xlnm.Print_Area" localSheetId="5">'Vysvětlivky'!$A$1:$E$99</definedName>
    <definedName name="OLE_LINK6" localSheetId="5">'Vysvětlivky'!#REF!</definedName>
    <definedName name="OLE_LINK7" localSheetId="5">'Vysvětlivky'!$A$70</definedName>
    <definedName name="OLE_LINK8" localSheetId="5">'Vysvětlivky'!$A$47</definedName>
    <definedName name="OLE_LINK9" localSheetId="5">'Vysvětlivky'!$B$49</definedName>
  </definedNames>
  <calcPr fullCalcOnLoad="1"/>
</workbook>
</file>

<file path=xl/sharedStrings.xml><?xml version="1.0" encoding="utf-8"?>
<sst xmlns="http://schemas.openxmlformats.org/spreadsheetml/2006/main" count="740" uniqueCount="318">
  <si>
    <t>Obsluhované obyvatelstvo</t>
  </si>
  <si>
    <t>Knihovna</t>
  </si>
  <si>
    <t>Hodnocení standardu</t>
  </si>
  <si>
    <t>VKIS</t>
  </si>
  <si>
    <t>Provozní doba pro veřejnost</t>
  </si>
  <si>
    <t>Knihovní fondy a informační zdroje</t>
  </si>
  <si>
    <t>Plocha knihovny pro uživatele</t>
  </si>
  <si>
    <t>Studijní místa</t>
  </si>
  <si>
    <t>Veřejný internet</t>
  </si>
  <si>
    <t>Web knihovny</t>
  </si>
  <si>
    <t>Elektronický katalog</t>
  </si>
  <si>
    <t>Náklady na  knih. fond</t>
  </si>
  <si>
    <t>Obnova knihovního fondu</t>
  </si>
  <si>
    <t>Výkaz KULT</t>
  </si>
  <si>
    <t>STANDARD</t>
  </si>
  <si>
    <t xml:space="preserve">HODNOCENÍ  </t>
  </si>
  <si>
    <t xml:space="preserve">Výkaz KULT </t>
  </si>
  <si>
    <t>Kč/1 obyv.</t>
  </si>
  <si>
    <t>HODNOCENÍ</t>
  </si>
  <si>
    <t>Vyhodnocení oblasti</t>
  </si>
  <si>
    <t>Celostátní průměr 2009</t>
  </si>
  <si>
    <t>Doporučená minimální hodnota</t>
  </si>
  <si>
    <t>Splněno:         1 = ano             0 = ne</t>
  </si>
  <si>
    <r>
      <t>Doporučená hodnota: 60m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/1 000 obyv. (u obcí do 1 000 obyv. vzhledem k funkcím knihovny)</t>
    </r>
  </si>
  <si>
    <t>Doporučeno pro všechny knihovny.</t>
  </si>
  <si>
    <t>Doporučeno pro knihovny kategorie 2 až 8.</t>
  </si>
  <si>
    <t>indikátory standardu VKIS</t>
  </si>
  <si>
    <t>Kategorie</t>
  </si>
  <si>
    <t>Počet hodin pro veřejnost týdně</t>
  </si>
  <si>
    <t>Celostátní průměr</t>
  </si>
  <si>
    <t xml:space="preserve">HODNOCENÍ </t>
  </si>
  <si>
    <t>Výdaj na nákup knih. fondu           (Kč)</t>
  </si>
  <si>
    <t xml:space="preserve">Knihovní fond </t>
  </si>
  <si>
    <t>Volný výběr</t>
  </si>
  <si>
    <t>% k. j. ve volném výběru</t>
  </si>
  <si>
    <t>Přírůstky</t>
  </si>
  <si>
    <r>
      <t>Plocha knihovny pro uživatele (m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)</t>
    </r>
  </si>
  <si>
    <r>
      <t>Plocha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/1 000 obyv.</t>
    </r>
  </si>
  <si>
    <t>Počet studijních míst</t>
  </si>
  <si>
    <t>Počet internet. stanic pro uživatele</t>
  </si>
  <si>
    <t>Webová stránka knihovny</t>
  </si>
  <si>
    <t>Elektronický katalog na internetu</t>
  </si>
  <si>
    <t>Analýza výkonů knihoven</t>
  </si>
  <si>
    <t>Uživatelé knihovny</t>
  </si>
  <si>
    <t>Výpůjčky a MVS</t>
  </si>
  <si>
    <t>Akce pro veřejnost</t>
  </si>
  <si>
    <t>% registr. uživatelů               z počtu obyvatel</t>
  </si>
  <si>
    <t>% uživatelů do 15 let z celkového počtu registr. uživatelů</t>
  </si>
  <si>
    <t>Počet výpůjček na 1 registr. uživatele</t>
  </si>
  <si>
    <t>Návštěvníci kultur. a vzděl. akcí -                            % z fyzických návštěv.</t>
  </si>
  <si>
    <t>Statistika knihoven</t>
  </si>
  <si>
    <t>Analýza statistických dat</t>
  </si>
  <si>
    <t>I. KNIHOVNÍ FOND</t>
  </si>
  <si>
    <t>II. UŽIVATELÉ</t>
  </si>
  <si>
    <t>III. VÝPŮJČKY</t>
  </si>
  <si>
    <t>IV. DALŠÍ ÚDAJE</t>
  </si>
  <si>
    <t>V. ELEKTRONICKÉ SLUŽBY</t>
  </si>
  <si>
    <t>ZAMĚSTNANCI</t>
  </si>
  <si>
    <t>Knihovní fond</t>
  </si>
  <si>
    <t>z toho v %</t>
  </si>
  <si>
    <t>Návštěvníci</t>
  </si>
  <si>
    <t>Výpůjčky knih</t>
  </si>
  <si>
    <t>Výpůjčky periodik</t>
  </si>
  <si>
    <t xml:space="preserve">MVS </t>
  </si>
  <si>
    <t>Regionální služby</t>
  </si>
  <si>
    <t>Internet</t>
  </si>
  <si>
    <t>z toho</t>
  </si>
  <si>
    <t>Celkem (úvazky)</t>
  </si>
  <si>
    <t>Odborní zaměst. (úvazky)</t>
  </si>
  <si>
    <t>001</t>
  </si>
  <si>
    <t>002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</si>
  <si>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</si>
  <si>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</si>
  <si>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</si>
  <si>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</si>
  <si>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</si>
  <si>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</si>
  <si>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</si>
  <si>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</si>
  <si>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</si>
  <si>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</si>
  <si>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</si>
  <si>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</si>
  <si>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</si>
  <si>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</si>
  <si>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</si>
  <si>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</si>
  <si>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</si>
  <si>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</si>
  <si>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</si>
  <si>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</si>
  <si>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</si>
  <si>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</si>
  <si>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</si>
  <si>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</si>
  <si>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</si>
  <si>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</si>
  <si>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</si>
  <si>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</si>
  <si>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</si>
  <si>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</si>
  <si>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</si>
  <si>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</si>
  <si>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</si>
  <si>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</si>
  <si>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</si>
  <si>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</si>
  <si>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</si>
  <si>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</si>
  <si>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</si>
  <si>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</si>
  <si>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</si>
  <si>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</si>
  <si>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</si>
  <si>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</si>
  <si>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</si>
  <si>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</si>
  <si>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</si>
  <si>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</si>
  <si>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</si>
  <si>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</si>
  <si>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</si>
  <si>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</si>
  <si>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</si>
  <si>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</si>
  <si>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</si>
  <si>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</si>
  <si>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</si>
  <si>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605</t>
  </si>
  <si>
    <t>606</t>
  </si>
  <si>
    <t>607</t>
  </si>
  <si>
    <t>608</t>
  </si>
  <si>
    <t>609</t>
  </si>
  <si>
    <t>610</t>
  </si>
  <si>
    <t>611</t>
  </si>
  <si>
    <t>Indikátory benchmarkingu</t>
  </si>
  <si>
    <t>Obsluho- vaná populace (obyv.)</t>
  </si>
  <si>
    <t>% knih. jednotek ve volném výběru</t>
  </si>
  <si>
    <t>Registrovaní uživatelé</t>
  </si>
  <si>
    <t>Uživatelé do 15 let</t>
  </si>
  <si>
    <t>Počet návštěvníků celkem</t>
  </si>
  <si>
    <t>Fyzické návštěvy knihovny               %</t>
  </si>
  <si>
    <t>Návštěvníci on-line služeb                        %</t>
  </si>
  <si>
    <t>Počet návštěvníků celkem                 /1 obyvatele</t>
  </si>
  <si>
    <t>Výpůjčky celkem</t>
  </si>
  <si>
    <t>Počet výpůjček / 1 obyv.</t>
  </si>
  <si>
    <t>Počet výpůjček na       1 registr. uživatele</t>
  </si>
  <si>
    <t>Prezenční výpůjčky        %</t>
  </si>
  <si>
    <t>Prolongace %</t>
  </si>
  <si>
    <t>Dospělým celkem</t>
  </si>
  <si>
    <t>Z toho % naučné literatury</t>
  </si>
  <si>
    <t>Dětem celkem</t>
  </si>
  <si>
    <t>Na 1 čtenáře do 15 let</t>
  </si>
  <si>
    <t xml:space="preserve">Výpůjčky periodik %  </t>
  </si>
  <si>
    <t xml:space="preserve">MVS z jiných knih. kladně vyřízené </t>
  </si>
  <si>
    <t>MVS zaslané jiným knihovnám- kladně vyřízené</t>
  </si>
  <si>
    <t>Výměnné fondy jiným knihovnám svazky</t>
  </si>
  <si>
    <t>Pora-denská činnost</t>
  </si>
  <si>
    <t>Vzdělá-vání knihovní- ků</t>
  </si>
  <si>
    <t>Publi-        kace</t>
  </si>
  <si>
    <t>Studijní místa /1000 obyv.</t>
  </si>
  <si>
    <t>Počet počítačů napojených na internet</t>
  </si>
  <si>
    <t>Internet počet stanic/   1000 obyv.</t>
  </si>
  <si>
    <r>
      <t>Plocha knihovny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/ 1000 obyv.</t>
    </r>
  </si>
  <si>
    <t>Hodiny pro veřejnost týdně</t>
  </si>
  <si>
    <t>Návštěvy webové stránky</t>
  </si>
  <si>
    <t>Elektro-nický katalog</t>
  </si>
  <si>
    <t>Vstupy do el. katalogu celkem</t>
  </si>
  <si>
    <t>z toho                % vstupů           z prostoru mimo knihovnu</t>
  </si>
  <si>
    <t>Vstupy do el. výpůjčního protokolu celkem</t>
  </si>
  <si>
    <t>Vlastní databáze</t>
  </si>
  <si>
    <t>Licencované el. informační zdroje (EIZ)</t>
  </si>
  <si>
    <t>Vstupy do EIZ a databází</t>
  </si>
  <si>
    <t>Stažené digitální dokumenty</t>
  </si>
  <si>
    <t>On-line informační služby -zodpovězené dotazy</t>
  </si>
  <si>
    <t>Náklady na  periodika v %</t>
  </si>
  <si>
    <t>Náklady na licence EIZ v %</t>
  </si>
  <si>
    <t>Počet zaměstnanců (přepočtený stav)</t>
  </si>
  <si>
    <t>Zaměst. /1000 obyv.</t>
  </si>
  <si>
    <t>Zaměst.    /1000 registr. uživatelů</t>
  </si>
  <si>
    <t>Zaměst. /1000 návštěv</t>
  </si>
  <si>
    <t>Odborní zaměst. celkem</t>
  </si>
  <si>
    <t>VŠ knih. směru</t>
  </si>
  <si>
    <t>SŠ knih. směru</t>
  </si>
  <si>
    <t>01</t>
  </si>
  <si>
    <t>Profesionální knihovny</t>
  </si>
  <si>
    <t>sumář/průměr</t>
  </si>
  <si>
    <t>Indikátory benchmarkingu jsou označeny barevně.</t>
  </si>
  <si>
    <t>Neprofesionální knihovny</t>
  </si>
  <si>
    <t>Sumáře oblasti             podle druhu knihovny</t>
  </si>
  <si>
    <t>Nesumarizuje se</t>
  </si>
  <si>
    <t>% obnovy knih. fondu ve volném výběru</t>
  </si>
  <si>
    <r>
      <t xml:space="preserve">Doporučená hodnota: </t>
    </r>
    <r>
      <rPr>
        <b/>
        <sz val="8"/>
        <rFont val="Arial CE"/>
        <family val="0"/>
      </rPr>
      <t>75 % k. j. ve volném výběru</t>
    </r>
  </si>
  <si>
    <r>
      <t xml:space="preserve">Doporučená roční                 </t>
    </r>
    <r>
      <rPr>
        <b/>
        <sz val="8"/>
        <rFont val="Arial CE"/>
        <family val="0"/>
      </rPr>
      <t>obnova knih. fondu:            10 %</t>
    </r>
  </si>
  <si>
    <r>
      <t xml:space="preserve">Doporučená minimální hodnota: </t>
    </r>
    <r>
      <rPr>
        <b/>
        <sz val="8"/>
        <rFont val="Arial CE"/>
        <family val="0"/>
      </rPr>
      <t>30 Kč/1 obyv.</t>
    </r>
    <r>
      <rPr>
        <sz val="8"/>
        <rFont val="Arial CE"/>
        <family val="0"/>
      </rPr>
      <t>;                              celostátní průměr 2009:                  26 Kč/1 obyv.</t>
    </r>
  </si>
  <si>
    <t>Kulturní akce</t>
  </si>
  <si>
    <t xml:space="preserve">Vzdělávací akce </t>
  </si>
  <si>
    <t>E- služby</t>
  </si>
  <si>
    <t>Pracovníci</t>
  </si>
  <si>
    <t>Zaměstnanci (přepočtený stav)</t>
  </si>
  <si>
    <t>Kulturní a vzdělávací akce/ 1000 obyv.</t>
  </si>
  <si>
    <t>Počet virtuálních návštěv na 1 obyv.</t>
  </si>
  <si>
    <t>Nákup knih. fondu na      1 obyv.       (Kč)</t>
  </si>
  <si>
    <t>Počet návštěvníků celkem/          1 obyvatele</t>
  </si>
  <si>
    <t>Dobrovolníci (počet odprac. hodin ročně)</t>
  </si>
  <si>
    <t xml:space="preserve">Nabídka MVS (zaslané požadavky v ČR)      </t>
  </si>
  <si>
    <t>Návštěvníci        on-line služeb                        %</t>
  </si>
  <si>
    <t>Návštěvníci internetu -             % z fyzických návštěv.</t>
  </si>
  <si>
    <t>Návštěvníci kultur.                a vzděl. akcí -                            % z fyzických návštěv.</t>
  </si>
  <si>
    <t>Počet výpůjček               na 1 registr. uživatele</t>
  </si>
  <si>
    <t>Uživatelé         do 15 let</t>
  </si>
  <si>
    <t>% uživatelů             do 15 let z celkového počtu registr. uživatelů</t>
  </si>
  <si>
    <t>Návštěvníci internetu -              % z fyzických návštěv.</t>
  </si>
  <si>
    <t>Počet výpůjček /         1 obyv.</t>
  </si>
  <si>
    <t>Počet výpůjček         na 1 registr. uživatele</t>
  </si>
  <si>
    <t>Z toho           % naučné literatury</t>
  </si>
  <si>
    <t>Z toho         % naučné literatury</t>
  </si>
  <si>
    <t xml:space="preserve">MVS z jiných knihoven - kladně vyřízené </t>
  </si>
  <si>
    <t>MVS zaslané jiným knihovnám - kladně vyřízené</t>
  </si>
  <si>
    <t>Výměnné fondy jiným knihovnám (svazky)</t>
  </si>
  <si>
    <t>Z toho            % naučné literatury</t>
  </si>
  <si>
    <t>Počet výpůjček /        1 obyv.</t>
  </si>
  <si>
    <t xml:space="preserve">Návštěvy webové stránky/         1 obyv. </t>
  </si>
  <si>
    <t>splněno</t>
  </si>
  <si>
    <t>Počet knihoven v oblasti</t>
  </si>
  <si>
    <t>%</t>
  </si>
  <si>
    <t>1. Provozní doba pro veřejnost</t>
  </si>
  <si>
    <t>Počet obyvatel</t>
  </si>
  <si>
    <t>1 – 500</t>
  </si>
  <si>
    <t>501 – 1 000</t>
  </si>
  <si>
    <t>1 001 – 3 000</t>
  </si>
  <si>
    <t>3 001 – 5 000</t>
  </si>
  <si>
    <t>5 001 – 10 000</t>
  </si>
  <si>
    <t>10 001 – 20 000</t>
  </si>
  <si>
    <t>20 001 – 40 000</t>
  </si>
  <si>
    <t>40 001 a více</t>
  </si>
  <si>
    <t>2.  Knihovní fondy a informační zdroje - Náklady na knihovní fond</t>
  </si>
  <si>
    <t>Částka v Kč/1 obyvatele</t>
  </si>
  <si>
    <t xml:space="preserve">4. Plocha knihovny pro uživatele </t>
  </si>
  <si>
    <t>5. Studijní místa</t>
  </si>
  <si>
    <t> Počet obyvatel</t>
  </si>
  <si>
    <t>6. Veřejný internet</t>
  </si>
  <si>
    <t>7. Web knihovny</t>
  </si>
  <si>
    <t>8. Elektronický katalog</t>
  </si>
  <si>
    <t>Přírůstky vlastního fondu na 1000 obyv. (bez VF)</t>
  </si>
  <si>
    <t>Exempláře periodik na 1000 obyvatel</t>
  </si>
  <si>
    <t>Rozsah knih. fondu             na 1 obyv.</t>
  </si>
  <si>
    <t>Obrat knih. fondu</t>
  </si>
  <si>
    <t>Návštěvníci kultur. a vzděl. akcí -                            % z fyzických návštěv</t>
  </si>
  <si>
    <t xml:space="preserve">Vlastní knihovní fond </t>
  </si>
  <si>
    <t>Přírůstky (bez VF)</t>
  </si>
  <si>
    <t>Financování nákupu</t>
  </si>
  <si>
    <t>VF</t>
  </si>
  <si>
    <t>Rozsah a využití knih. fondu</t>
  </si>
  <si>
    <t>112</t>
  </si>
  <si>
    <t>113</t>
  </si>
  <si>
    <t>114</t>
  </si>
  <si>
    <t>Vlastní knihovní fond (bez VF)</t>
  </si>
  <si>
    <t>Exempláře periodik       na 1000 obyvatel</t>
  </si>
  <si>
    <t>Přírůstky knihovního fondu (bez VF)</t>
  </si>
  <si>
    <t>Přírůstky fondu (bez VF) na 1000 obyv.</t>
  </si>
  <si>
    <t>Náklady na knih. fond (bez RF)       Kč /na 1 obyvatele</t>
  </si>
  <si>
    <t>Náklady na knih. fond (bez RF)       Kč /na 1 výpůjčku</t>
  </si>
  <si>
    <t>Výměnné fondy půjčené      od jiných knihoven</t>
  </si>
  <si>
    <t>Rozsah knihovního fondu celkem               (sl. 101+111)</t>
  </si>
  <si>
    <t>Rozsah knih. fondu                  na 1 obyv.</t>
  </si>
  <si>
    <t>Statistické tabulky ANAL  pro sledování výkonů knihoven a porovnávání s indikátory celostátních knihovnických standardů</t>
  </si>
  <si>
    <t>Všechny tabulky souboru ANAL (Analýza) jsou naformátovány pro tisk a připraveny pro další práci (kopírování, filtrování, řazení), umožňují výpočty průměrů, minimálních a maximálních hodnot, mediánu atd.</t>
  </si>
  <si>
    <t>Obsah:</t>
  </si>
  <si>
    <t>Analýza řazená podle velikosti obsluhované populace</t>
  </si>
  <si>
    <t>List Standard</t>
  </si>
  <si>
    <r>
      <t>Funkce:</t>
    </r>
    <r>
      <rPr>
        <sz val="12"/>
        <rFont val="Times New Roman"/>
        <family val="1"/>
      </rPr>
      <t xml:space="preserve"> Kalkulace a vyhodnocení indikátorů Standardu pro dobrou knihovnu (Standard VKIS), který sleduje vybavení knihoven.</t>
    </r>
  </si>
  <si>
    <t>Analýza sleduje indikátory, pro které lze získat hodnoty ve statistickém výkaze veřejné knihovny KULT. Použitá kategorizace knihoven podle velikosti obsluhované populace a doporučené hodnoty indikátorů odpovídají celostátním parametrům platným pro sledovaný rok. Vyhodnocení indikátorů u jednotlivých knihoven je řešeno pomocí znaku 1 = ano (minimální hodnota splněna), 0 = ne (výsledek nedosahuje doporučené hodnoty). Pracuje se pouze s minimálními doporučenými hodnotami. Jako doplňující jsou uvedeny i hodnoty celostátních průměrů 2009, které standard zmiňuje. Sumární vyhodnocení se zobrazuje v ř. 7 a v ř. 8. Je uveden počet knihoven, které plní minimální hodnoty indikátorů, a dále vyjádření tohoto výpočtu v %.</t>
  </si>
  <si>
    <t>List Analyza</t>
  </si>
  <si>
    <r>
      <t xml:space="preserve">Funkce: </t>
    </r>
    <r>
      <rPr>
        <sz val="12"/>
        <rFont val="Times New Roman"/>
        <family val="1"/>
      </rPr>
      <t>Výběr 15 ukazatelů porovnává výkony knihoven stejné velikostní kategorie.</t>
    </r>
  </si>
  <si>
    <t>Přepočtené parametry se zaměřují na výkony knihoven v rámci velikostních kategorií. Pracuje se s výpočty z listů řazených podle druhů knihoven (Profesional, Neprofi), analýza obsahuje i další ukazatele v jiných listech nezařazené (počet virtuálních návštěv/1 obyv., kulturní a vzdělávací akce/1 000 obyv., rozsah práce dobrovolníků). Oddíl Knihovní fond reaguje na zásady Standardu pro dobrý fond, které byly publikovány již v roce 2016 v návrhu standardu a obsahuje vyhodnocení stavu knihovního fondu dostupné z dat výkazu KULT.</t>
  </si>
  <si>
    <t>Analýza podle druhů knihoven</t>
  </si>
  <si>
    <t>List Profesional</t>
  </si>
  <si>
    <r>
      <t xml:space="preserve">Funkce: </t>
    </r>
    <r>
      <rPr>
        <sz val="11"/>
        <rFont val="Times New Roman"/>
        <family val="1"/>
      </rPr>
      <t>Analýza přepočtených ukazatelů pro pověřenou knihovnu a ostatní profesionální knihovny oblasti. Barevně označené parametry vycházejí z indikátorů benchmarkingu. Oddíl Knihovní fond obsahuje parametry sledované ve Standardu pro dobrý fond.</t>
    </r>
  </si>
  <si>
    <t>List Neprofi</t>
  </si>
  <si>
    <r>
      <t xml:space="preserve">Funkce: </t>
    </r>
    <r>
      <rPr>
        <sz val="11"/>
        <rFont val="Times New Roman"/>
        <family val="1"/>
      </rPr>
      <t>Analýza přepočtených ukazatelů pro neprofesionální knihovny oblasti.</t>
    </r>
  </si>
  <si>
    <t>List Sumare</t>
  </si>
  <si>
    <r>
      <t xml:space="preserve">Funkce: </t>
    </r>
    <r>
      <rPr>
        <sz val="11"/>
        <rFont val="Times New Roman"/>
        <family val="1"/>
      </rPr>
      <t>Sumáře a průměry sledovaných ukazatelů oblasti podle druhů knihoven.</t>
    </r>
  </si>
  <si>
    <t>Knihovnické standardy</t>
  </si>
  <si>
    <t>Standard pro dobrý fond</t>
  </si>
  <si>
    <t>název ukazatele</t>
  </si>
  <si>
    <t>popis (návaznost na výkaz KULT a výkaz RF)</t>
  </si>
  <si>
    <t>Knihovní fond, který má knihovna ve svém vlastnictví. U knihoven, které budují VF, se tyto fondy odečítají (stav VF z výkazu RF).</t>
  </si>
  <si>
    <t>Vlastní knihovní fond, který knihovna zpřístupňuje ve volném výběru (vyjádřeno v %).</t>
  </si>
  <si>
    <t>Ukazatel měří nabídku periodik v porovnání s velikostí obsluhované populace.</t>
  </si>
  <si>
    <t>U knihoven, které budují VF, se přírůstky VF odečítají (údaj o přírůstku VF z výkazu RF).</t>
  </si>
  <si>
    <r>
      <t xml:space="preserve">Vzorec výpočtu: % přírůstku knih. fondu v porovnání s celkovou velikostí vlastního knihovního fondu ve volném výběru. Standard doporučuje: </t>
    </r>
    <r>
      <rPr>
        <i/>
        <sz val="9"/>
        <rFont val="Arial CE"/>
        <family val="0"/>
      </rPr>
      <t>10 % roční obnovy knihovního fondu ve volném výběru novými přírůstky.</t>
    </r>
  </si>
  <si>
    <t>Ukazatel měří objem přírůstků v porovnání s velikostí obsluhované populace.</t>
  </si>
  <si>
    <t>Náklady na knih. fond (bez RF) Kč /na 1 obyvatele</t>
  </si>
  <si>
    <t>Finanční náklady na doplňování knih. fondu v přepočtu na 1 obyvatele. Nezapočítávají se finanční příspěvky věnované na budování VF. Doporučená hodnota je 30-45 Kč/1 obyv.</t>
  </si>
  <si>
    <t>Náklady na knih. fond (bez RF) Kč /na 1 výpůjčku</t>
  </si>
  <si>
    <t>Finanční náklady na doplňování knih. fondu v přepočtu na 1 obyvatele. Nezapočítávají se finanční příspěvky věnované na budování VF.</t>
  </si>
  <si>
    <t>% finančních prostředků věnovaných na nákup periodik.</t>
  </si>
  <si>
    <t>% finančních prostředků věnovaných na nákup elektronických informačních zdrojů.</t>
  </si>
  <si>
    <t>Výměnné fondy půjčené od jiných knihoven</t>
  </si>
  <si>
    <t>Počet svazků z výměnných fondů půjčených od jiných knihoven (z výkazu KULT).</t>
  </si>
  <si>
    <t>Rozsah celkového knihovního fondu  (sl. 101+111)</t>
  </si>
  <si>
    <r>
      <t>Vlastní knihovní fond plus výměnné fondy půjčené od jiných knihoven knihoven.</t>
    </r>
    <r>
      <rPr>
        <i/>
        <sz val="9"/>
        <rFont val="Arial CE"/>
        <family val="0"/>
      </rPr>
      <t xml:space="preserve"> Standard doporučuje: Minimální rozsah knihovního fondu i pro nejmenší knihovny by neměl být menší než 2 500 knihovních jednotek. U knihoven v obcích do 500 obyvatel se doporučení použije s ohledem na prostorové možnosti v  přiměřeném rozsahu tak, aby byly v knihovně dostupné knihy pro hlavní kategorie návštěvníků. Knihovna aktivně využívá výměnné fondy z příslušné regionální knihovny.</t>
    </r>
  </si>
  <si>
    <t>Rozsah celkového knih. fondu na 1 obyv.</t>
  </si>
  <si>
    <r>
      <t xml:space="preserve">Vzorec výpočtu: Rozsah knih. fondu v přepočtu na 1 obyvatele. Standard doporučuje: </t>
    </r>
    <r>
      <rPr>
        <i/>
        <sz val="9"/>
        <rFont val="Arial CE"/>
        <family val="0"/>
      </rPr>
      <t>Rozsah celkového knihovního fondu by měl odpovídat počtu 2 až 3 knihovních jednotek na obyvatele</t>
    </r>
    <r>
      <rPr>
        <sz val="9"/>
        <rFont val="Arial CE"/>
        <family val="0"/>
      </rPr>
      <t xml:space="preserve">. </t>
    </r>
  </si>
  <si>
    <t xml:space="preserve">Vzorec výpočtu:  obrat = počet výpůjček (bez výpůjček periodik) / rozsah celkového knih. fondu. Standard doporučuje ideální hodnotu obratu 2-3. </t>
  </si>
  <si>
    <t>VF= výměnný fond</t>
  </si>
  <si>
    <t>RF= regionální funkce</t>
  </si>
  <si>
    <t xml:space="preserve"> Standard knihovnických a informačních služeb </t>
  </si>
  <si>
    <r>
      <t>Indikátor:</t>
    </r>
    <r>
      <rPr>
        <sz val="11"/>
        <rFont val="Times New Roman"/>
        <family val="1"/>
      </rPr>
      <t xml:space="preserve"> Počet provozních hodin pro veřejnost týdně.</t>
    </r>
  </si>
  <si>
    <r>
      <t>Indikátor:</t>
    </r>
    <r>
      <rPr>
        <sz val="11"/>
        <rFont val="Times New Roman"/>
        <family val="1"/>
      </rPr>
      <t xml:space="preserve"> Výdaj na nákup knihovního fondu a dalších informačních zdrojů, tj. částka v Kč na 1 obyvatele obce vydaná na nákup knihovního fondu a informačních zdrojů za jeden kalendářní rok.</t>
    </r>
  </si>
  <si>
    <t>3. Knihovní fondy a informační zdroje  - Obnova knihovního fondu</t>
  </si>
  <si>
    <r>
      <t>Indikátor:</t>
    </r>
    <r>
      <rPr>
        <sz val="11"/>
        <rFont val="Times New Roman"/>
        <family val="1"/>
      </rPr>
      <t xml:space="preserve"> Doporučená hodnota je 10 % roční obnovy knihovního fondu ve volném výběru novými přírůstky. Knihovna má nejméně 75 % knihovních jednotek ve volném výběru.</t>
    </r>
  </si>
  <si>
    <r>
      <t>Indikátor:</t>
    </r>
    <r>
      <rPr>
        <sz val="11"/>
        <rFont val="Times New Roman"/>
        <family val="1"/>
      </rPr>
      <t xml:space="preserve"> Minimální plocha je 60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na 1000 obyvatel. U knihoven velikostní kategorie 1 – 2 se tento ukazatel nevyhodnocuje.</t>
    </r>
  </si>
  <si>
    <r>
      <t xml:space="preserve">Indikátor: </t>
    </r>
    <r>
      <rPr>
        <sz val="11"/>
        <rFont val="Times New Roman"/>
        <family val="1"/>
      </rPr>
      <t>Počet studijních míst.</t>
    </r>
  </si>
  <si>
    <r>
      <t>Indikátor:</t>
    </r>
    <r>
      <rPr>
        <sz val="11"/>
        <rFont val="Times New Roman"/>
        <family val="1"/>
      </rPr>
      <t xml:space="preserve"> Počet veřejně přístupných stanic připojených k internetu.</t>
    </r>
  </si>
  <si>
    <r>
      <t>Indikátor:</t>
    </r>
    <r>
      <rPr>
        <sz val="11"/>
        <rFont val="Times New Roman"/>
        <family val="1"/>
      </rPr>
      <t xml:space="preserve"> Knihovna má vlastní webovou prezentaci.</t>
    </r>
  </si>
  <si>
    <r>
      <t xml:space="preserve">Indikátor: </t>
    </r>
    <r>
      <rPr>
        <sz val="11"/>
        <rFont val="Times New Roman"/>
        <family val="1"/>
      </rPr>
      <t xml:space="preserve">Elektronický katalog provozují knihovny velikostní kategorie 2 – 8. 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</si>
</sst>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00"/>
    <numFmt numFmtId="171" formatCode="0.0000"/>
    <numFmt numFmtId="172" formatCode="0.00000"/>
    <numFmt numFmtId="173" formatCode="0.0%"/>
    <numFmt numFmtId="174" formatCode="[$¥€-2]\ #\ ##,000_);[Red]\([$€-2]\ #\ ##,000\)"/>
  </numFmts>
  <fonts count="7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vertAlign val="superscript"/>
      <sz val="8"/>
      <name val="Arial CE"/>
      <family val="0"/>
    </font>
    <font>
      <sz val="12"/>
      <name val="Arial CE"/>
      <family val="0"/>
    </font>
    <font>
      <b/>
      <sz val="10"/>
      <color indexed="18"/>
      <name val="Arial CE"/>
      <family val="2"/>
    </font>
    <font>
      <b/>
      <sz val="12"/>
      <color indexed="8"/>
      <name val="Arial C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8"/>
      <name val="Arial CE"/>
      <family val="2"/>
    </font>
    <font>
      <sz val="11"/>
      <name val="Arial CE"/>
      <family val="0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Arial CE"/>
      <family val="0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0"/>
    </font>
    <font>
      <sz val="10"/>
      <color indexed="60"/>
      <name val="Arial CE"/>
      <family val="0"/>
    </font>
    <font>
      <b/>
      <sz val="12"/>
      <color indexed="10"/>
      <name val="Arial CE"/>
      <family val="0"/>
    </font>
    <font>
      <sz val="8"/>
      <color indexed="60"/>
      <name val="Arial CE"/>
      <family val="0"/>
    </font>
    <font>
      <sz val="10"/>
      <color indexed="20"/>
      <name val="Arial CE"/>
      <family val="0"/>
    </font>
    <font>
      <b/>
      <sz val="8"/>
      <color indexed="12"/>
      <name val="Arial CE"/>
      <family val="0"/>
    </font>
    <font>
      <b/>
      <sz val="12"/>
      <color indexed="6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0"/>
    </font>
    <font>
      <sz val="10"/>
      <color rgb="FFC00000"/>
      <name val="Arial CE"/>
      <family val="0"/>
    </font>
    <font>
      <b/>
      <sz val="12"/>
      <color rgb="FFFF0000"/>
      <name val="Arial CE"/>
      <family val="0"/>
    </font>
    <font>
      <sz val="8"/>
      <color rgb="FFC00000"/>
      <name val="Arial CE"/>
      <family val="0"/>
    </font>
    <font>
      <sz val="10"/>
      <color rgb="FFA50021"/>
      <name val="Arial CE"/>
      <family val="0"/>
    </font>
    <font>
      <b/>
      <sz val="8"/>
      <color rgb="FF0000CC"/>
      <name val="Arial CE"/>
      <family val="0"/>
    </font>
    <font>
      <b/>
      <sz val="12"/>
      <color rgb="FFC00000"/>
      <name val="Times New Roman"/>
      <family val="1"/>
    </font>
    <font>
      <b/>
      <sz val="10"/>
      <color rgb="FF0000CC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>
        <bgColor theme="0" tint="-0.04997999966144562"/>
      </patternFill>
    </fill>
    <fill>
      <patternFill patternType="solid">
        <fgColor theme="0" tint="-0.149959996342659"/>
        <bgColor indexed="64"/>
      </patternFill>
    </fill>
    <fill>
      <patternFill patternType="mediumGray">
        <bgColor theme="0" tint="-0.149959996342659"/>
      </patternFill>
    </fill>
    <fill>
      <patternFill patternType="mediumGray">
        <bgColor theme="0" tint="-0.24997000396251678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 style="thin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 style="hair"/>
      <right style="thick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hair"/>
      <top style="medium"/>
      <bottom style="hair"/>
    </border>
    <border>
      <left style="thick"/>
      <right>
        <color indexed="63"/>
      </right>
      <top style="medium"/>
      <bottom style="hair"/>
    </border>
    <border>
      <left style="hair"/>
      <right style="thick"/>
      <top style="medium"/>
      <bottom style="hair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ck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51" fillId="23" borderId="6" applyNumberFormat="0" applyFont="0" applyAlignment="0" applyProtection="0"/>
    <xf numFmtId="9" fontId="51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49" fontId="7" fillId="34" borderId="11" xfId="0" applyNumberFormat="1" applyFont="1" applyFill="1" applyBorder="1" applyAlignment="1" applyProtection="1">
      <alignment horizontal="left" vertical="top" wrapText="1"/>
      <protection hidden="1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/>
    </xf>
    <xf numFmtId="0" fontId="7" fillId="34" borderId="12" xfId="0" applyFont="1" applyFill="1" applyBorder="1" applyAlignment="1" applyProtection="1">
      <alignment horizontal="left" vertical="top" wrapText="1"/>
      <protection hidden="1"/>
    </xf>
    <xf numFmtId="0" fontId="7" fillId="34" borderId="11" xfId="0" applyFont="1" applyFill="1" applyBorder="1" applyAlignment="1" applyProtection="1">
      <alignment horizontal="left" vertical="top" wrapText="1"/>
      <protection hidden="1"/>
    </xf>
    <xf numFmtId="49" fontId="7" fillId="34" borderId="14" xfId="0" applyNumberFormat="1" applyFont="1" applyFill="1" applyBorder="1" applyAlignment="1" applyProtection="1">
      <alignment horizontal="left" vertical="top" wrapText="1"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8" fillId="33" borderId="10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top" wrapText="1"/>
      <protection hidden="1"/>
    </xf>
    <xf numFmtId="0" fontId="3" fillId="0" borderId="19" xfId="0" applyFont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49" fontId="0" fillId="0" borderId="10" xfId="0" applyNumberFormat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20" xfId="0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0" fillId="0" borderId="21" xfId="0" applyBorder="1" applyAlignment="1" applyProtection="1">
      <alignment horizontal="center"/>
      <protection hidden="1"/>
    </xf>
    <xf numFmtId="0" fontId="3" fillId="33" borderId="0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23" borderId="22" xfId="0" applyFont="1" applyFill="1" applyBorder="1" applyAlignment="1" applyProtection="1">
      <alignment horizontal="left" vertical="center"/>
      <protection hidden="1"/>
    </xf>
    <xf numFmtId="0" fontId="3" fillId="23" borderId="23" xfId="0" applyFont="1" applyFill="1" applyBorder="1" applyAlignment="1" applyProtection="1">
      <alignment horizontal="center" vertical="top" wrapText="1"/>
      <protection hidden="1"/>
    </xf>
    <xf numFmtId="0" fontId="3" fillId="23" borderId="24" xfId="0" applyFont="1" applyFill="1" applyBorder="1" applyAlignment="1" applyProtection="1">
      <alignment horizontal="center" vertical="top" wrapText="1"/>
      <protection hidden="1"/>
    </xf>
    <xf numFmtId="0" fontId="3" fillId="35" borderId="25" xfId="0" applyFont="1" applyFill="1" applyBorder="1" applyAlignment="1" applyProtection="1">
      <alignment horizontal="center" vertical="top" wrapText="1"/>
      <protection hidden="1"/>
    </xf>
    <xf numFmtId="0" fontId="3" fillId="35" borderId="23" xfId="0" applyFont="1" applyFill="1" applyBorder="1" applyAlignment="1" applyProtection="1">
      <alignment horizontal="center" vertical="top" wrapText="1"/>
      <protection hidden="1"/>
    </xf>
    <xf numFmtId="0" fontId="3" fillId="35" borderId="26" xfId="0" applyFont="1" applyFill="1" applyBorder="1" applyAlignment="1" applyProtection="1">
      <alignment horizontal="center" vertical="top" wrapText="1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49" fontId="0" fillId="3" borderId="0" xfId="0" applyNumberFormat="1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 horizontal="center" vertical="top" wrapText="1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3" fillId="36" borderId="23" xfId="0" applyFont="1" applyFill="1" applyBorder="1" applyAlignment="1" applyProtection="1">
      <alignment horizontal="center" vertical="top" wrapText="1"/>
      <protection hidden="1"/>
    </xf>
    <xf numFmtId="0" fontId="3" fillId="36" borderId="25" xfId="0" applyFont="1" applyFill="1" applyBorder="1" applyAlignment="1" applyProtection="1">
      <alignment horizontal="center" vertical="top" wrapText="1"/>
      <protection hidden="1"/>
    </xf>
    <xf numFmtId="0" fontId="3" fillId="36" borderId="27" xfId="0" applyFont="1" applyFill="1" applyBorder="1" applyAlignment="1" applyProtection="1">
      <alignment horizontal="center" vertical="top" wrapText="1"/>
      <protection hidden="1"/>
    </xf>
    <xf numFmtId="0" fontId="0" fillId="0" borderId="21" xfId="0" applyFont="1" applyBorder="1" applyAlignment="1" applyProtection="1">
      <alignment horizontal="center" vertical="top" wrapText="1"/>
      <protection hidden="1"/>
    </xf>
    <xf numFmtId="0" fontId="3" fillId="33" borderId="28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0" fillId="37" borderId="29" xfId="0" applyFont="1" applyFill="1" applyBorder="1" applyAlignment="1" applyProtection="1">
      <alignment vertical="top" wrapText="1"/>
      <protection hidden="1"/>
    </xf>
    <xf numFmtId="0" fontId="0" fillId="37" borderId="30" xfId="0" applyFont="1" applyFill="1" applyBorder="1" applyAlignment="1" applyProtection="1">
      <alignment vertical="top" wrapText="1"/>
      <protection hidden="1"/>
    </xf>
    <xf numFmtId="0" fontId="0" fillId="37" borderId="31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32" xfId="0" applyFont="1" applyFill="1" applyBorder="1" applyAlignment="1" applyProtection="1">
      <alignment vertical="top" wrapText="1"/>
      <protection hidden="1"/>
    </xf>
    <xf numFmtId="0" fontId="3" fillId="33" borderId="29" xfId="0" applyFont="1" applyFill="1" applyBorder="1" applyAlignment="1" applyProtection="1">
      <alignment vertical="top"/>
      <protection hidden="1"/>
    </xf>
    <xf numFmtId="0" fontId="3" fillId="33" borderId="30" xfId="0" applyFont="1" applyFill="1" applyBorder="1" applyAlignment="1" applyProtection="1">
      <alignment vertical="top"/>
      <protection hidden="1"/>
    </xf>
    <xf numFmtId="0" fontId="0" fillId="33" borderId="33" xfId="0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49" fontId="7" fillId="0" borderId="34" xfId="0" applyNumberFormat="1" applyFont="1" applyBorder="1" applyAlignment="1" applyProtection="1">
      <alignment horizontal="center" vertical="top" wrapText="1"/>
      <protection hidden="1"/>
    </xf>
    <xf numFmtId="49" fontId="7" fillId="0" borderId="35" xfId="0" applyNumberFormat="1" applyFont="1" applyBorder="1" applyAlignment="1" applyProtection="1">
      <alignment horizontal="center" vertical="top" wrapText="1"/>
      <protection hidden="1"/>
    </xf>
    <xf numFmtId="49" fontId="7" fillId="0" borderId="36" xfId="0" applyNumberFormat="1" applyFont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Border="1" applyAlignment="1" applyProtection="1">
      <alignment vertical="top" wrapText="1"/>
      <protection hidden="1"/>
    </xf>
    <xf numFmtId="0" fontId="7" fillId="13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49" fontId="0" fillId="0" borderId="0" xfId="0" applyNumberFormat="1" applyFont="1" applyBorder="1" applyAlignment="1" applyProtection="1">
      <alignment horizontal="center" vertical="top" wrapText="1"/>
      <protection hidden="1"/>
    </xf>
    <xf numFmtId="49" fontId="0" fillId="13" borderId="0" xfId="0" applyNumberFormat="1" applyFont="1" applyFill="1" applyBorder="1" applyAlignment="1" applyProtection="1">
      <alignment horizontal="center" vertical="top" wrapText="1"/>
      <protection hidden="1"/>
    </xf>
    <xf numFmtId="49" fontId="0" fillId="0" borderId="37" xfId="0" applyNumberFormat="1" applyFont="1" applyBorder="1" applyAlignment="1" applyProtection="1">
      <alignment horizontal="center" vertical="top" wrapText="1"/>
      <protection hidden="1"/>
    </xf>
    <xf numFmtId="0" fontId="3" fillId="34" borderId="38" xfId="0" applyFont="1" applyFill="1" applyBorder="1" applyAlignment="1" applyProtection="1">
      <alignment horizontal="left" wrapText="1"/>
      <protection hidden="1"/>
    </xf>
    <xf numFmtId="0" fontId="0" fillId="34" borderId="11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0" fillId="37" borderId="38" xfId="0" applyNumberFormat="1" applyFill="1" applyBorder="1" applyAlignment="1" applyProtection="1">
      <alignment horizontal="center"/>
      <protection hidden="1"/>
    </xf>
    <xf numFmtId="0" fontId="69" fillId="37" borderId="11" xfId="0" applyNumberFormat="1" applyFont="1" applyFill="1" applyBorder="1" applyAlignment="1" applyProtection="1">
      <alignment horizontal="left"/>
      <protection hidden="1"/>
    </xf>
    <xf numFmtId="3" fontId="3" fillId="37" borderId="11" xfId="0" applyNumberFormat="1" applyFont="1" applyFill="1" applyBorder="1" applyAlignment="1" applyProtection="1">
      <alignment/>
      <protection hidden="1"/>
    </xf>
    <xf numFmtId="164" fontId="3" fillId="37" borderId="11" xfId="0" applyNumberFormat="1" applyFont="1" applyFill="1" applyBorder="1" applyAlignment="1" applyProtection="1">
      <alignment/>
      <protection hidden="1"/>
    </xf>
    <xf numFmtId="1" fontId="3" fillId="37" borderId="11" xfId="0" applyNumberFormat="1" applyFont="1" applyFill="1" applyBorder="1" applyAlignment="1" applyProtection="1">
      <alignment/>
      <protection hidden="1"/>
    </xf>
    <xf numFmtId="4" fontId="3" fillId="37" borderId="11" xfId="0" applyNumberFormat="1" applyFont="1" applyFill="1" applyBorder="1" applyAlignment="1" applyProtection="1">
      <alignment/>
      <protection hidden="1"/>
    </xf>
    <xf numFmtId="164" fontId="3" fillId="37" borderId="14" xfId="0" applyNumberFormat="1" applyFont="1" applyFill="1" applyBorder="1" applyAlignment="1" applyProtection="1">
      <alignment/>
      <protection hidden="1"/>
    </xf>
    <xf numFmtId="164" fontId="3" fillId="37" borderId="39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165" fontId="0" fillId="34" borderId="0" xfId="0" applyNumberFormat="1" applyFill="1" applyBorder="1" applyAlignment="1" applyProtection="1">
      <alignment/>
      <protection hidden="1"/>
    </xf>
    <xf numFmtId="2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0" fillId="37" borderId="40" xfId="0" applyFill="1" applyBorder="1" applyAlignment="1" applyProtection="1">
      <alignment horizontal="center"/>
      <protection hidden="1"/>
    </xf>
    <xf numFmtId="0" fontId="69" fillId="37" borderId="10" xfId="0" applyFont="1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165" fontId="0" fillId="37" borderId="10" xfId="0" applyNumberFormat="1" applyFill="1" applyBorder="1" applyAlignment="1" applyProtection="1">
      <alignment/>
      <protection hidden="1"/>
    </xf>
    <xf numFmtId="2" fontId="0" fillId="37" borderId="10" xfId="0" applyNumberFormat="1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hidden="1"/>
    </xf>
    <xf numFmtId="0" fontId="0" fillId="37" borderId="38" xfId="0" applyFill="1" applyBorder="1" applyAlignment="1" applyProtection="1">
      <alignment horizontal="center"/>
      <protection hidden="1"/>
    </xf>
    <xf numFmtId="0" fontId="3" fillId="37" borderId="11" xfId="0" applyFont="1" applyFill="1" applyBorder="1" applyAlignment="1" applyProtection="1">
      <alignment horizontal="left"/>
      <protection hidden="1"/>
    </xf>
    <xf numFmtId="4" fontId="3" fillId="38" borderId="11" xfId="0" applyNumberFormat="1" applyFont="1" applyFill="1" applyBorder="1" applyAlignment="1" applyProtection="1">
      <alignment/>
      <protection hidden="1"/>
    </xf>
    <xf numFmtId="0" fontId="0" fillId="0" borderId="41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left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8" xfId="0" applyNumberFormat="1" applyFill="1" applyBorder="1" applyAlignment="1" applyProtection="1">
      <alignment/>
      <protection hidden="1"/>
    </xf>
    <xf numFmtId="164" fontId="0" fillId="0" borderId="18" xfId="0" applyNumberFormat="1" applyFill="1" applyBorder="1" applyAlignment="1" applyProtection="1">
      <alignment/>
      <protection hidden="1"/>
    </xf>
    <xf numFmtId="164" fontId="0" fillId="0" borderId="18" xfId="0" applyNumberFormat="1" applyFont="1" applyFill="1" applyBorder="1" applyAlignment="1" applyProtection="1">
      <alignment/>
      <protection hidden="1"/>
    </xf>
    <xf numFmtId="4" fontId="0" fillId="0" borderId="18" xfId="0" applyNumberFormat="1" applyFont="1" applyFill="1" applyBorder="1" applyAlignment="1" applyProtection="1">
      <alignment/>
      <protection hidden="1"/>
    </xf>
    <xf numFmtId="164" fontId="0" fillId="0" borderId="42" xfId="0" applyNumberFormat="1" applyFill="1" applyBorder="1" applyAlignment="1" applyProtection="1">
      <alignment/>
      <protection hidden="1"/>
    </xf>
    <xf numFmtId="49" fontId="0" fillId="0" borderId="34" xfId="0" applyNumberFormat="1" applyBorder="1" applyAlignment="1" applyProtection="1">
      <alignment horizontal="center"/>
      <protection hidden="1"/>
    </xf>
    <xf numFmtId="3" fontId="0" fillId="0" borderId="35" xfId="0" applyNumberFormat="1" applyFont="1" applyFill="1" applyBorder="1" applyAlignment="1" applyProtection="1">
      <alignment/>
      <protection hidden="1"/>
    </xf>
    <xf numFmtId="3" fontId="0" fillId="0" borderId="35" xfId="0" applyNumberFormat="1" applyFill="1" applyBorder="1" applyAlignment="1" applyProtection="1">
      <alignment/>
      <protection hidden="1"/>
    </xf>
    <xf numFmtId="164" fontId="0" fillId="0" borderId="35" xfId="0" applyNumberFormat="1" applyFill="1" applyBorder="1" applyAlignment="1" applyProtection="1">
      <alignment/>
      <protection hidden="1"/>
    </xf>
    <xf numFmtId="164" fontId="0" fillId="0" borderId="35" xfId="0" applyNumberFormat="1" applyFont="1" applyFill="1" applyBorder="1" applyAlignment="1" applyProtection="1">
      <alignment/>
      <protection hidden="1"/>
    </xf>
    <xf numFmtId="164" fontId="0" fillId="0" borderId="36" xfId="0" applyNumberFormat="1" applyFill="1" applyBorder="1" applyAlignment="1" applyProtection="1">
      <alignment/>
      <protection hidden="1"/>
    </xf>
    <xf numFmtId="0" fontId="0" fillId="34" borderId="34" xfId="0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0" fontId="0" fillId="33" borderId="43" xfId="0" applyFill="1" applyBorder="1" applyAlignment="1" applyProtection="1">
      <alignment horizontal="center"/>
      <protection hidden="1"/>
    </xf>
    <xf numFmtId="0" fontId="0" fillId="33" borderId="44" xfId="0" applyFill="1" applyBorder="1" applyAlignment="1" applyProtection="1">
      <alignment/>
      <protection hidden="1"/>
    </xf>
    <xf numFmtId="0" fontId="0" fillId="33" borderId="45" xfId="0" applyFill="1" applyBorder="1" applyAlignment="1" applyProtection="1">
      <alignment/>
      <protection hidden="1"/>
    </xf>
    <xf numFmtId="0" fontId="7" fillId="13" borderId="0" xfId="0" applyFont="1" applyFill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68" fillId="33" borderId="46" xfId="0" applyFont="1" applyFill="1" applyBorder="1" applyAlignment="1" applyProtection="1">
      <alignment horizontal="center" vertical="center" wrapText="1"/>
      <protection hidden="1"/>
    </xf>
    <xf numFmtId="0" fontId="3" fillId="36" borderId="47" xfId="0" applyFont="1" applyFill="1" applyBorder="1" applyAlignment="1" applyProtection="1">
      <alignment horizontal="center" vertical="top" wrapText="1"/>
      <protection hidden="1"/>
    </xf>
    <xf numFmtId="0" fontId="3" fillId="0" borderId="37" xfId="0" applyFont="1" applyFill="1" applyBorder="1" applyAlignment="1" applyProtection="1">
      <alignment vertical="top" wrapText="1"/>
      <protection hidden="1"/>
    </xf>
    <xf numFmtId="49" fontId="0" fillId="13" borderId="37" xfId="0" applyNumberFormat="1" applyFont="1" applyFill="1" applyBorder="1" applyAlignment="1" applyProtection="1">
      <alignment horizontal="center" vertical="top" wrapText="1"/>
      <protection hidden="1"/>
    </xf>
    <xf numFmtId="0" fontId="69" fillId="34" borderId="11" xfId="0" applyFont="1" applyFill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/>
      <protection hidden="1"/>
    </xf>
    <xf numFmtId="165" fontId="0" fillId="0" borderId="18" xfId="0" applyNumberFormat="1" applyFill="1" applyBorder="1" applyAlignment="1" applyProtection="1">
      <alignment/>
      <protection hidden="1"/>
    </xf>
    <xf numFmtId="2" fontId="0" fillId="0" borderId="18" xfId="0" applyNumberFormat="1" applyFont="1" applyBorder="1" applyAlignment="1" applyProtection="1">
      <alignment/>
      <protection hidden="1"/>
    </xf>
    <xf numFmtId="165" fontId="0" fillId="0" borderId="18" xfId="0" applyNumberFormat="1" applyFont="1" applyBorder="1" applyAlignment="1" applyProtection="1">
      <alignment/>
      <protection hidden="1"/>
    </xf>
    <xf numFmtId="165" fontId="0" fillId="0" borderId="42" xfId="0" applyNumberFormat="1" applyFont="1" applyBorder="1" applyAlignment="1" applyProtection="1">
      <alignment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35" xfId="0" applyNumberFormat="1" applyBorder="1" applyAlignment="1" applyProtection="1">
      <alignment horizontal="left"/>
      <protection hidden="1"/>
    </xf>
    <xf numFmtId="165" fontId="0" fillId="0" borderId="35" xfId="0" applyNumberFormat="1" applyFill="1" applyBorder="1" applyAlignment="1" applyProtection="1">
      <alignment/>
      <protection hidden="1"/>
    </xf>
    <xf numFmtId="4" fontId="0" fillId="0" borderId="35" xfId="0" applyNumberFormat="1" applyFont="1" applyFill="1" applyBorder="1" applyAlignment="1" applyProtection="1">
      <alignment/>
      <protection hidden="1"/>
    </xf>
    <xf numFmtId="2" fontId="0" fillId="0" borderId="35" xfId="0" applyNumberFormat="1" applyFont="1" applyBorder="1" applyAlignment="1" applyProtection="1">
      <alignment/>
      <protection hidden="1"/>
    </xf>
    <xf numFmtId="165" fontId="0" fillId="0" borderId="35" xfId="0" applyNumberFormat="1" applyFont="1" applyBorder="1" applyAlignment="1" applyProtection="1">
      <alignment/>
      <protection hidden="1"/>
    </xf>
    <xf numFmtId="165" fontId="0" fillId="0" borderId="36" xfId="0" applyNumberFormat="1" applyFont="1" applyBorder="1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" fontId="0" fillId="0" borderId="17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0" fontId="0" fillId="0" borderId="48" xfId="0" applyNumberFormat="1" applyBorder="1" applyAlignment="1" applyProtection="1">
      <alignment horizontal="left"/>
      <protection hidden="1"/>
    </xf>
    <xf numFmtId="3" fontId="0" fillId="0" borderId="48" xfId="0" applyNumberFormat="1" applyFont="1" applyFill="1" applyBorder="1" applyAlignment="1" applyProtection="1">
      <alignment/>
      <protection hidden="1"/>
    </xf>
    <xf numFmtId="3" fontId="0" fillId="0" borderId="48" xfId="0" applyNumberFormat="1" applyFill="1" applyBorder="1" applyAlignment="1" applyProtection="1">
      <alignment/>
      <protection hidden="1"/>
    </xf>
    <xf numFmtId="164" fontId="0" fillId="0" borderId="48" xfId="0" applyNumberFormat="1" applyFill="1" applyBorder="1" applyAlignment="1" applyProtection="1">
      <alignment/>
      <protection hidden="1"/>
    </xf>
    <xf numFmtId="164" fontId="0" fillId="0" borderId="48" xfId="0" applyNumberFormat="1" applyFont="1" applyFill="1" applyBorder="1" applyAlignment="1" applyProtection="1">
      <alignment/>
      <protection hidden="1"/>
    </xf>
    <xf numFmtId="4" fontId="0" fillId="0" borderId="48" xfId="0" applyNumberFormat="1" applyFont="1" applyFill="1" applyBorder="1" applyAlignment="1" applyProtection="1">
      <alignment/>
      <protection hidden="1"/>
    </xf>
    <xf numFmtId="0" fontId="7" fillId="13" borderId="0" xfId="0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3" fillId="39" borderId="38" xfId="0" applyFont="1" applyFill="1" applyBorder="1" applyAlignment="1" applyProtection="1">
      <alignment horizontal="center"/>
      <protection hidden="1"/>
    </xf>
    <xf numFmtId="0" fontId="4" fillId="39" borderId="11" xfId="0" applyFont="1" applyFill="1" applyBorder="1" applyAlignment="1" applyProtection="1">
      <alignment horizontal="left"/>
      <protection hidden="1"/>
    </xf>
    <xf numFmtId="3" fontId="3" fillId="39" borderId="11" xfId="0" applyNumberFormat="1" applyFont="1" applyFill="1" applyBorder="1" applyAlignment="1" applyProtection="1">
      <alignment/>
      <protection hidden="1"/>
    </xf>
    <xf numFmtId="164" fontId="3" fillId="39" borderId="11" xfId="0" applyNumberFormat="1" applyFont="1" applyFill="1" applyBorder="1" applyAlignment="1" applyProtection="1">
      <alignment/>
      <protection hidden="1"/>
    </xf>
    <xf numFmtId="165" fontId="3" fillId="39" borderId="11" xfId="0" applyNumberFormat="1" applyFont="1" applyFill="1" applyBorder="1" applyAlignment="1" applyProtection="1">
      <alignment/>
      <protection hidden="1"/>
    </xf>
    <xf numFmtId="4" fontId="3" fillId="39" borderId="11" xfId="0" applyNumberFormat="1" applyFont="1" applyFill="1" applyBorder="1" applyAlignment="1" applyProtection="1">
      <alignment/>
      <protection hidden="1"/>
    </xf>
    <xf numFmtId="2" fontId="3" fillId="39" borderId="11" xfId="0" applyNumberFormat="1" applyFont="1" applyFill="1" applyBorder="1" applyAlignment="1" applyProtection="1">
      <alignment/>
      <protection hidden="1"/>
    </xf>
    <xf numFmtId="164" fontId="3" fillId="39" borderId="14" xfId="0" applyNumberFormat="1" applyFont="1" applyFill="1" applyBorder="1" applyAlignment="1" applyProtection="1">
      <alignment/>
      <protection hidden="1"/>
    </xf>
    <xf numFmtId="4" fontId="3" fillId="40" borderId="11" xfId="0" applyNumberFormat="1" applyFont="1" applyFill="1" applyBorder="1" applyAlignment="1" applyProtection="1">
      <alignment/>
      <protection hidden="1"/>
    </xf>
    <xf numFmtId="0" fontId="0" fillId="39" borderId="0" xfId="0" applyFill="1" applyAlignment="1" applyProtection="1">
      <alignment horizontal="center"/>
      <protection hidden="1"/>
    </xf>
    <xf numFmtId="0" fontId="0" fillId="39" borderId="0" xfId="0" applyFill="1" applyBorder="1" applyAlignment="1" applyProtection="1">
      <alignment/>
      <protection hidden="1"/>
    </xf>
    <xf numFmtId="0" fontId="3" fillId="39" borderId="0" xfId="0" applyFont="1" applyFill="1" applyBorder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165" fontId="0" fillId="39" borderId="0" xfId="0" applyNumberFormat="1" applyFill="1" applyAlignment="1" applyProtection="1">
      <alignment/>
      <protection hidden="1"/>
    </xf>
    <xf numFmtId="2" fontId="0" fillId="39" borderId="0" xfId="0" applyNumberFormat="1" applyFill="1" applyBorder="1" applyAlignment="1" applyProtection="1">
      <alignment/>
      <protection hidden="1"/>
    </xf>
    <xf numFmtId="0" fontId="0" fillId="39" borderId="45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" fillId="0" borderId="37" xfId="0" applyFont="1" applyBorder="1" applyAlignment="1" applyProtection="1">
      <alignment wrapText="1"/>
      <protection hidden="1"/>
    </xf>
    <xf numFmtId="0" fontId="7" fillId="34" borderId="14" xfId="0" applyFont="1" applyFill="1" applyBorder="1" applyAlignment="1" applyProtection="1">
      <alignment horizontal="left" vertical="top" wrapText="1"/>
      <protection hidden="1"/>
    </xf>
    <xf numFmtId="49" fontId="0" fillId="34" borderId="0" xfId="0" applyNumberFormat="1" applyFont="1" applyFill="1" applyBorder="1" applyAlignment="1" applyProtection="1">
      <alignment horizontal="center" vertical="top" wrapText="1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7" fillId="0" borderId="11" xfId="0" applyFont="1" applyFill="1" applyBorder="1" applyAlignment="1" applyProtection="1">
      <alignment horizontal="left" vertical="top"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165" fontId="0" fillId="33" borderId="0" xfId="0" applyNumberFormat="1" applyFill="1" applyAlignment="1" applyProtection="1">
      <alignment/>
      <protection hidden="1"/>
    </xf>
    <xf numFmtId="164" fontId="0" fillId="0" borderId="42" xfId="0" applyNumberFormat="1" applyFont="1" applyFill="1" applyBorder="1" applyAlignment="1" applyProtection="1">
      <alignment/>
      <protection hidden="1"/>
    </xf>
    <xf numFmtId="164" fontId="0" fillId="0" borderId="35" xfId="0" applyNumberFormat="1" applyFont="1" applyBorder="1" applyAlignment="1" applyProtection="1">
      <alignment/>
      <protection hidden="1"/>
    </xf>
    <xf numFmtId="164" fontId="0" fillId="0" borderId="36" xfId="0" applyNumberFormat="1" applyFont="1" applyFill="1" applyBorder="1" applyAlignment="1" applyProtection="1">
      <alignment/>
      <protection hidden="1"/>
    </xf>
    <xf numFmtId="4" fontId="0" fillId="0" borderId="35" xfId="0" applyNumberFormat="1" applyFont="1" applyBorder="1" applyAlignment="1" applyProtection="1">
      <alignment/>
      <protection hidden="1"/>
    </xf>
    <xf numFmtId="4" fontId="0" fillId="34" borderId="35" xfId="0" applyNumberFormat="1" applyFont="1" applyFill="1" applyBorder="1" applyAlignment="1" applyProtection="1">
      <alignment/>
      <protection hidden="1"/>
    </xf>
    <xf numFmtId="164" fontId="0" fillId="34" borderId="35" xfId="0" applyNumberFormat="1" applyFont="1" applyFill="1" applyBorder="1" applyAlignment="1" applyProtection="1">
      <alignment/>
      <protection hidden="1"/>
    </xf>
    <xf numFmtId="3" fontId="0" fillId="34" borderId="35" xfId="0" applyNumberFormat="1" applyFont="1" applyFill="1" applyBorder="1" applyAlignment="1" applyProtection="1">
      <alignment/>
      <protection hidden="1"/>
    </xf>
    <xf numFmtId="3" fontId="0" fillId="0" borderId="35" xfId="0" applyNumberFormat="1" applyFont="1" applyBorder="1" applyAlignment="1" applyProtection="1">
      <alignment/>
      <protection hidden="1"/>
    </xf>
    <xf numFmtId="164" fontId="0" fillId="34" borderId="36" xfId="0" applyNumberFormat="1" applyFont="1" applyFill="1" applyBorder="1" applyAlignment="1" applyProtection="1">
      <alignment/>
      <protection hidden="1"/>
    </xf>
    <xf numFmtId="164" fontId="0" fillId="0" borderId="36" xfId="0" applyNumberFormat="1" applyFont="1" applyBorder="1" applyAlignment="1" applyProtection="1">
      <alignment/>
      <protection hidden="1"/>
    </xf>
    <xf numFmtId="164" fontId="0" fillId="34" borderId="0" xfId="0" applyNumberFormat="1" applyFill="1" applyBorder="1" applyAlignment="1" applyProtection="1">
      <alignment/>
      <protection hidden="1"/>
    </xf>
    <xf numFmtId="164" fontId="0" fillId="37" borderId="10" xfId="0" applyNumberFormat="1" applyFill="1" applyBorder="1" applyAlignment="1" applyProtection="1">
      <alignment/>
      <protection hidden="1"/>
    </xf>
    <xf numFmtId="164" fontId="0" fillId="41" borderId="48" xfId="0" applyNumberFormat="1" applyFill="1" applyBorder="1" applyAlignment="1" applyProtection="1">
      <alignment/>
      <protection hidden="1"/>
    </xf>
    <xf numFmtId="164" fontId="0" fillId="41" borderId="49" xfId="0" applyNumberFormat="1" applyFill="1" applyBorder="1" applyAlignment="1" applyProtection="1">
      <alignment/>
      <protection hidden="1"/>
    </xf>
    <xf numFmtId="164" fontId="0" fillId="0" borderId="18" xfId="0" applyNumberFormat="1" applyBorder="1" applyAlignment="1" applyProtection="1">
      <alignment/>
      <protection hidden="1"/>
    </xf>
    <xf numFmtId="164" fontId="0" fillId="0" borderId="19" xfId="0" applyNumberFormat="1" applyBorder="1" applyAlignment="1" applyProtection="1">
      <alignment/>
      <protection hidden="1"/>
    </xf>
    <xf numFmtId="164" fontId="0" fillId="0" borderId="50" xfId="0" applyNumberFormat="1" applyBorder="1" applyAlignment="1" applyProtection="1">
      <alignment/>
      <protection hidden="1"/>
    </xf>
    <xf numFmtId="164" fontId="0" fillId="0" borderId="51" xfId="0" applyNumberFormat="1" applyBorder="1" applyAlignment="1" applyProtection="1">
      <alignment/>
      <protection hidden="1"/>
    </xf>
    <xf numFmtId="164" fontId="0" fillId="0" borderId="52" xfId="0" applyNumberFormat="1" applyBorder="1" applyAlignment="1" applyProtection="1">
      <alignment/>
      <protection hidden="1"/>
    </xf>
    <xf numFmtId="164" fontId="0" fillId="0" borderId="35" xfId="0" applyNumberFormat="1" applyBorder="1" applyAlignment="1" applyProtection="1">
      <alignment/>
      <protection hidden="1"/>
    </xf>
    <xf numFmtId="164" fontId="0" fillId="0" borderId="22" xfId="0" applyNumberFormat="1" applyBorder="1" applyAlignment="1" applyProtection="1">
      <alignment/>
      <protection hidden="1"/>
    </xf>
    <xf numFmtId="164" fontId="0" fillId="0" borderId="53" xfId="0" applyNumberFormat="1" applyBorder="1" applyAlignment="1" applyProtection="1">
      <alignment/>
      <protection hidden="1"/>
    </xf>
    <xf numFmtId="164" fontId="0" fillId="0" borderId="54" xfId="0" applyNumberFormat="1" applyBorder="1" applyAlignment="1" applyProtection="1">
      <alignment/>
      <protection hidden="1"/>
    </xf>
    <xf numFmtId="164" fontId="0" fillId="0" borderId="23" xfId="0" applyNumberFormat="1" applyBorder="1" applyAlignment="1" applyProtection="1">
      <alignment/>
      <protection hidden="1"/>
    </xf>
    <xf numFmtId="165" fontId="0" fillId="0" borderId="17" xfId="0" applyNumberFormat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/>
      <protection hidden="1"/>
    </xf>
    <xf numFmtId="1" fontId="0" fillId="0" borderId="19" xfId="0" applyNumberFormat="1" applyBorder="1" applyAlignment="1" applyProtection="1">
      <alignment/>
      <protection hidden="1"/>
    </xf>
    <xf numFmtId="1" fontId="0" fillId="0" borderId="22" xfId="0" applyNumberFormat="1" applyBorder="1" applyAlignment="1" applyProtection="1">
      <alignment/>
      <protection hidden="1"/>
    </xf>
    <xf numFmtId="165" fontId="0" fillId="0" borderId="15" xfId="0" applyNumberFormat="1" applyBorder="1" applyAlignment="1" applyProtection="1">
      <alignment/>
      <protection hidden="1"/>
    </xf>
    <xf numFmtId="165" fontId="0" fillId="0" borderId="16" xfId="0" applyNumberFormat="1" applyBorder="1" applyAlignment="1" applyProtection="1">
      <alignment/>
      <protection hidden="1"/>
    </xf>
    <xf numFmtId="164" fontId="0" fillId="0" borderId="24" xfId="0" applyNumberFormat="1" applyBorder="1" applyAlignment="1" applyProtection="1">
      <alignment/>
      <protection hidden="1"/>
    </xf>
    <xf numFmtId="49" fontId="3" fillId="39" borderId="43" xfId="0" applyNumberFormat="1" applyFont="1" applyFill="1" applyBorder="1" applyAlignment="1" applyProtection="1">
      <alignment horizontal="center"/>
      <protection hidden="1"/>
    </xf>
    <xf numFmtId="49" fontId="3" fillId="39" borderId="11" xfId="0" applyNumberFormat="1" applyFont="1" applyFill="1" applyBorder="1" applyAlignment="1" applyProtection="1">
      <alignment horizontal="left"/>
      <protection hidden="1"/>
    </xf>
    <xf numFmtId="164" fontId="0" fillId="0" borderId="55" xfId="0" applyNumberFormat="1" applyBorder="1" applyAlignment="1" applyProtection="1">
      <alignment/>
      <protection hidden="1"/>
    </xf>
    <xf numFmtId="164" fontId="0" fillId="0" borderId="56" xfId="0" applyNumberFormat="1" applyBorder="1" applyAlignment="1" applyProtection="1">
      <alignment/>
      <protection hidden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3" fontId="0" fillId="0" borderId="42" xfId="0" applyNumberFormat="1" applyBorder="1" applyAlignment="1" applyProtection="1">
      <alignment/>
      <protection hidden="1"/>
    </xf>
    <xf numFmtId="3" fontId="0" fillId="0" borderId="36" xfId="0" applyNumberFormat="1" applyBorder="1" applyAlignment="1" applyProtection="1">
      <alignment/>
      <protection hidden="1"/>
    </xf>
    <xf numFmtId="0" fontId="0" fillId="19" borderId="57" xfId="0" applyFill="1" applyBorder="1" applyAlignment="1" applyProtection="1">
      <alignment/>
      <protection hidden="1"/>
    </xf>
    <xf numFmtId="0" fontId="0" fillId="34" borderId="35" xfId="0" applyFill="1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left"/>
      <protection hidden="1"/>
    </xf>
    <xf numFmtId="0" fontId="68" fillId="33" borderId="10" xfId="0" applyFont="1" applyFill="1" applyBorder="1" applyAlignment="1" applyProtection="1">
      <alignment horizontal="center"/>
      <protection hidden="1"/>
    </xf>
    <xf numFmtId="0" fontId="0" fillId="33" borderId="58" xfId="0" applyFill="1" applyBorder="1" applyAlignment="1" applyProtection="1">
      <alignment/>
      <protection hidden="1"/>
    </xf>
    <xf numFmtId="0" fontId="7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/>
      <protection hidden="1"/>
    </xf>
    <xf numFmtId="0" fontId="3" fillId="42" borderId="0" xfId="0" applyFont="1" applyFill="1" applyBorder="1" applyAlignment="1" applyProtection="1">
      <alignment/>
      <protection hidden="1"/>
    </xf>
    <xf numFmtId="0" fontId="3" fillId="42" borderId="32" xfId="0" applyFont="1" applyFill="1" applyBorder="1" applyAlignment="1" applyProtection="1">
      <alignment/>
      <protection hidden="1"/>
    </xf>
    <xf numFmtId="0" fontId="3" fillId="42" borderId="0" xfId="0" applyFont="1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0" fontId="3" fillId="33" borderId="59" xfId="0" applyFont="1" applyFill="1" applyBorder="1" applyAlignment="1" applyProtection="1">
      <alignment/>
      <protection hidden="1"/>
    </xf>
    <xf numFmtId="0" fontId="0" fillId="33" borderId="37" xfId="0" applyFill="1" applyBorder="1" applyAlignment="1" applyProtection="1">
      <alignment/>
      <protection hidden="1"/>
    </xf>
    <xf numFmtId="0" fontId="0" fillId="37" borderId="60" xfId="0" applyNumberFormat="1" applyFill="1" applyBorder="1" applyAlignment="1" applyProtection="1">
      <alignment horizontal="center"/>
      <protection hidden="1"/>
    </xf>
    <xf numFmtId="0" fontId="69" fillId="37" borderId="30" xfId="0" applyFont="1" applyFill="1" applyBorder="1" applyAlignment="1" applyProtection="1">
      <alignment/>
      <protection hidden="1"/>
    </xf>
    <xf numFmtId="0" fontId="0" fillId="37" borderId="30" xfId="0" applyFill="1" applyBorder="1" applyAlignment="1" applyProtection="1">
      <alignment/>
      <protection hidden="1"/>
    </xf>
    <xf numFmtId="0" fontId="0" fillId="37" borderId="31" xfId="0" applyFill="1" applyBorder="1" applyAlignment="1" applyProtection="1">
      <alignment/>
      <protection hidden="1"/>
    </xf>
    <xf numFmtId="0" fontId="7" fillId="37" borderId="61" xfId="0" applyFont="1" applyFill="1" applyBorder="1" applyAlignment="1" applyProtection="1">
      <alignment wrapText="1"/>
      <protection hidden="1"/>
    </xf>
    <xf numFmtId="0" fontId="8" fillId="37" borderId="61" xfId="0" applyFont="1" applyFill="1" applyBorder="1" applyAlignment="1" applyProtection="1">
      <alignment/>
      <protection hidden="1"/>
    </xf>
    <xf numFmtId="0" fontId="0" fillId="33" borderId="61" xfId="0" applyFill="1" applyBorder="1" applyAlignment="1" applyProtection="1">
      <alignment/>
      <protection hidden="1"/>
    </xf>
    <xf numFmtId="0" fontId="7" fillId="33" borderId="61" xfId="0" applyFont="1" applyFill="1" applyBorder="1" applyAlignment="1" applyProtection="1">
      <alignment wrapText="1"/>
      <protection hidden="1"/>
    </xf>
    <xf numFmtId="0" fontId="0" fillId="33" borderId="29" xfId="0" applyFill="1" applyBorder="1" applyAlignment="1" applyProtection="1">
      <alignment/>
      <protection hidden="1"/>
    </xf>
    <xf numFmtId="0" fontId="7" fillId="33" borderId="30" xfId="0" applyFont="1" applyFill="1" applyBorder="1" applyAlignment="1" applyProtection="1">
      <alignment wrapText="1"/>
      <protection hidden="1"/>
    </xf>
    <xf numFmtId="0" fontId="0" fillId="33" borderId="30" xfId="0" applyFill="1" applyBorder="1" applyAlignment="1" applyProtection="1">
      <alignment/>
      <protection hidden="1"/>
    </xf>
    <xf numFmtId="0" fontId="7" fillId="33" borderId="31" xfId="0" applyFont="1" applyFill="1" applyBorder="1" applyAlignment="1" applyProtection="1">
      <alignment wrapText="1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37" borderId="61" xfId="0" applyFill="1" applyBorder="1" applyAlignment="1" applyProtection="1">
      <alignment horizontal="center"/>
      <protection hidden="1"/>
    </xf>
    <xf numFmtId="0" fontId="0" fillId="37" borderId="62" xfId="0" applyFill="1" applyBorder="1" applyAlignment="1" applyProtection="1">
      <alignment/>
      <protection hidden="1"/>
    </xf>
    <xf numFmtId="0" fontId="0" fillId="37" borderId="21" xfId="0" applyNumberFormat="1" applyFill="1" applyBorder="1" applyAlignment="1" applyProtection="1">
      <alignment horizontal="center"/>
      <protection hidden="1"/>
    </xf>
    <xf numFmtId="0" fontId="69" fillId="37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32" xfId="0" applyFill="1" applyBorder="1" applyAlignment="1" applyProtection="1">
      <alignment/>
      <protection hidden="1"/>
    </xf>
    <xf numFmtId="0" fontId="7" fillId="34" borderId="63" xfId="0" applyFont="1" applyFill="1" applyBorder="1" applyAlignment="1" applyProtection="1">
      <alignment/>
      <protection hidden="1"/>
    </xf>
    <xf numFmtId="0" fontId="7" fillId="34" borderId="63" xfId="0" applyFont="1" applyFill="1" applyBorder="1" applyAlignment="1" applyProtection="1">
      <alignment wrapText="1"/>
      <protection hidden="1"/>
    </xf>
    <xf numFmtId="0" fontId="7" fillId="0" borderId="63" xfId="0" applyFont="1" applyBorder="1" applyAlignment="1" applyProtection="1">
      <alignment/>
      <protection hidden="1"/>
    </xf>
    <xf numFmtId="0" fontId="72" fillId="37" borderId="63" xfId="0" applyFont="1" applyFill="1" applyBorder="1" applyAlignment="1" applyProtection="1">
      <alignment horizontal="center" wrapText="1"/>
      <protection hidden="1"/>
    </xf>
    <xf numFmtId="0" fontId="7" fillId="0" borderId="63" xfId="0" applyFont="1" applyBorder="1" applyAlignment="1" applyProtection="1">
      <alignment wrapText="1"/>
      <protection hidden="1"/>
    </xf>
    <xf numFmtId="0" fontId="7" fillId="0" borderId="64" xfId="0" applyFont="1" applyBorder="1" applyAlignment="1" applyProtection="1">
      <alignment wrapText="1"/>
      <protection hidden="1"/>
    </xf>
    <xf numFmtId="0" fontId="0" fillId="0" borderId="63" xfId="0" applyBorder="1" applyAlignment="1" applyProtection="1">
      <alignment/>
      <protection hidden="1"/>
    </xf>
    <xf numFmtId="0" fontId="0" fillId="34" borderId="63" xfId="0" applyFill="1" applyBorder="1" applyAlignment="1" applyProtection="1">
      <alignment/>
      <protection hidden="1"/>
    </xf>
    <xf numFmtId="0" fontId="72" fillId="37" borderId="65" xfId="0" applyFont="1" applyFill="1" applyBorder="1" applyAlignment="1" applyProtection="1">
      <alignment horizontal="center" wrapText="1"/>
      <protection hidden="1"/>
    </xf>
    <xf numFmtId="0" fontId="0" fillId="0" borderId="66" xfId="0" applyNumberFormat="1" applyBorder="1" applyAlignment="1" applyProtection="1">
      <alignment horizontal="center" vertical="top"/>
      <protection hidden="1"/>
    </xf>
    <xf numFmtId="0" fontId="3" fillId="43" borderId="67" xfId="0" applyFont="1" applyFill="1" applyBorder="1" applyAlignment="1" applyProtection="1">
      <alignment/>
      <protection hidden="1"/>
    </xf>
    <xf numFmtId="0" fontId="0" fillId="43" borderId="67" xfId="0" applyFill="1" applyBorder="1" applyAlignment="1" applyProtection="1">
      <alignment vertical="top"/>
      <protection hidden="1"/>
    </xf>
    <xf numFmtId="0" fontId="0" fillId="37" borderId="68" xfId="0" applyFill="1" applyBorder="1" applyAlignment="1" applyProtection="1">
      <alignment vertical="top"/>
      <protection hidden="1"/>
    </xf>
    <xf numFmtId="0" fontId="7" fillId="37" borderId="69" xfId="0" applyFont="1" applyFill="1" applyBorder="1" applyAlignment="1" applyProtection="1">
      <alignment horizontal="center" vertical="top" wrapText="1"/>
      <protection hidden="1"/>
    </xf>
    <xf numFmtId="0" fontId="7" fillId="37" borderId="70" xfId="0" applyFont="1" applyFill="1" applyBorder="1" applyAlignment="1" applyProtection="1">
      <alignment horizontal="center" vertical="top" wrapText="1"/>
      <protection hidden="1"/>
    </xf>
    <xf numFmtId="0" fontId="0" fillId="0" borderId="21" xfId="0" applyNumberFormat="1" applyBorder="1" applyAlignment="1" applyProtection="1">
      <alignment horizontal="center"/>
      <protection hidden="1"/>
    </xf>
    <xf numFmtId="0" fontId="3" fillId="43" borderId="0" xfId="0" applyFont="1" applyFill="1" applyBorder="1" applyAlignment="1" applyProtection="1">
      <alignment/>
      <protection hidden="1"/>
    </xf>
    <xf numFmtId="0" fontId="0" fillId="43" borderId="0" xfId="0" applyFill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69" fillId="7" borderId="0" xfId="0" applyFont="1" applyFill="1" applyBorder="1" applyAlignment="1" applyProtection="1">
      <alignment horizontal="center"/>
      <protection hidden="1"/>
    </xf>
    <xf numFmtId="0" fontId="70" fillId="0" borderId="0" xfId="0" applyFont="1" applyBorder="1" applyAlignment="1" applyProtection="1">
      <alignment/>
      <protection hidden="1"/>
    </xf>
    <xf numFmtId="0" fontId="70" fillId="37" borderId="0" xfId="0" applyFont="1" applyFill="1" applyBorder="1" applyAlignment="1" applyProtection="1">
      <alignment/>
      <protection hidden="1"/>
    </xf>
    <xf numFmtId="0" fontId="69" fillId="7" borderId="59" xfId="0" applyFont="1" applyFill="1" applyBorder="1" applyAlignment="1" applyProtection="1">
      <alignment horizontal="center"/>
      <protection hidden="1"/>
    </xf>
    <xf numFmtId="0" fontId="70" fillId="0" borderId="0" xfId="0" applyFont="1" applyBorder="1" applyAlignment="1" applyProtection="1">
      <alignment horizontal="center"/>
      <protection hidden="1"/>
    </xf>
    <xf numFmtId="0" fontId="70" fillId="37" borderId="0" xfId="0" applyFont="1" applyFill="1" applyBorder="1" applyAlignment="1" applyProtection="1">
      <alignment horizontal="center"/>
      <protection hidden="1"/>
    </xf>
    <xf numFmtId="0" fontId="70" fillId="0" borderId="59" xfId="0" applyFont="1" applyBorder="1" applyAlignment="1" applyProtection="1">
      <alignment/>
      <protection hidden="1"/>
    </xf>
    <xf numFmtId="0" fontId="70" fillId="37" borderId="32" xfId="0" applyFont="1" applyFill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 horizontal="center"/>
      <protection hidden="1"/>
    </xf>
    <xf numFmtId="0" fontId="70" fillId="37" borderId="37" xfId="0" applyFont="1" applyFill="1" applyBorder="1" applyAlignment="1" applyProtection="1">
      <alignment horizontal="center"/>
      <protection hidden="1"/>
    </xf>
    <xf numFmtId="0" fontId="0" fillId="2" borderId="71" xfId="0" applyNumberFormat="1" applyFill="1" applyBorder="1" applyAlignment="1" applyProtection="1">
      <alignment horizontal="center"/>
      <protection hidden="1"/>
    </xf>
    <xf numFmtId="0" fontId="6" fillId="34" borderId="72" xfId="0" applyFont="1" applyFill="1" applyBorder="1" applyAlignment="1" applyProtection="1">
      <alignment/>
      <protection hidden="1"/>
    </xf>
    <xf numFmtId="0" fontId="5" fillId="43" borderId="72" xfId="0" applyFon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/>
      <protection hidden="1"/>
    </xf>
    <xf numFmtId="0" fontId="69" fillId="2" borderId="72" xfId="0" applyFont="1" applyFill="1" applyBorder="1" applyAlignment="1" applyProtection="1">
      <alignment horizontal="center"/>
      <protection hidden="1"/>
    </xf>
    <xf numFmtId="0" fontId="70" fillId="2" borderId="72" xfId="0" applyFont="1" applyFill="1" applyBorder="1" applyAlignment="1" applyProtection="1">
      <alignment/>
      <protection hidden="1"/>
    </xf>
    <xf numFmtId="0" fontId="6" fillId="2" borderId="72" xfId="0" applyFont="1" applyFill="1" applyBorder="1" applyAlignment="1" applyProtection="1">
      <alignment horizontal="right"/>
      <protection hidden="1"/>
    </xf>
    <xf numFmtId="0" fontId="69" fillId="2" borderId="12" xfId="0" applyFont="1" applyFill="1" applyBorder="1" applyAlignment="1" applyProtection="1">
      <alignment horizontal="left"/>
      <protection hidden="1"/>
    </xf>
    <xf numFmtId="0" fontId="70" fillId="2" borderId="72" xfId="0" applyFont="1" applyFill="1" applyBorder="1" applyAlignment="1" applyProtection="1">
      <alignment horizontal="left"/>
      <protection hidden="1"/>
    </xf>
    <xf numFmtId="0" fontId="70" fillId="2" borderId="12" xfId="0" applyFont="1" applyFill="1" applyBorder="1" applyAlignment="1" applyProtection="1">
      <alignment horizontal="left"/>
      <protection hidden="1"/>
    </xf>
    <xf numFmtId="0" fontId="5" fillId="43" borderId="13" xfId="0" applyFont="1" applyFill="1" applyBorder="1" applyAlignment="1" applyProtection="1">
      <alignment horizontal="center"/>
      <protection hidden="1"/>
    </xf>
    <xf numFmtId="0" fontId="69" fillId="2" borderId="72" xfId="0" applyFont="1" applyFill="1" applyBorder="1" applyAlignment="1" applyProtection="1">
      <alignment horizontal="left"/>
      <protection hidden="1"/>
    </xf>
    <xf numFmtId="0" fontId="6" fillId="2" borderId="12" xfId="0" applyFont="1" applyFill="1" applyBorder="1" applyAlignment="1" applyProtection="1">
      <alignment horizontal="right"/>
      <protection hidden="1"/>
    </xf>
    <xf numFmtId="0" fontId="5" fillId="43" borderId="46" xfId="0" applyFont="1" applyFill="1" applyBorder="1" applyAlignment="1" applyProtection="1">
      <alignment horizontal="center"/>
      <protection hidden="1"/>
    </xf>
    <xf numFmtId="0" fontId="0" fillId="0" borderId="57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165" fontId="3" fillId="37" borderId="0" xfId="0" applyNumberFormat="1" applyFont="1" applyFill="1" applyBorder="1" applyAlignment="1" applyProtection="1">
      <alignment horizontal="center"/>
      <protection hidden="1"/>
    </xf>
    <xf numFmtId="0" fontId="0" fillId="0" borderId="59" xfId="0" applyBorder="1" applyAlignment="1" applyProtection="1">
      <alignment/>
      <protection hidden="1"/>
    </xf>
    <xf numFmtId="165" fontId="3" fillId="37" borderId="32" xfId="0" applyNumberFormat="1" applyFont="1" applyFill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right"/>
      <protection hidden="1"/>
    </xf>
    <xf numFmtId="165" fontId="3" fillId="37" borderId="37" xfId="0" applyNumberFormat="1" applyFont="1" applyFill="1" applyBorder="1" applyAlignment="1" applyProtection="1">
      <alignment horizontal="center"/>
      <protection hidden="1"/>
    </xf>
    <xf numFmtId="0" fontId="7" fillId="0" borderId="3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textRotation="90" wrapText="1"/>
      <protection hidden="1"/>
    </xf>
    <xf numFmtId="0" fontId="6" fillId="13" borderId="39" xfId="0" applyFont="1" applyFill="1" applyBorder="1" applyAlignment="1" applyProtection="1">
      <alignment textRotation="90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37" borderId="12" xfId="0" applyFont="1" applyFill="1" applyBorder="1" applyAlignment="1" applyProtection="1">
      <alignment horizontal="center" wrapText="1"/>
      <protection hidden="1"/>
    </xf>
    <xf numFmtId="0" fontId="7" fillId="37" borderId="11" xfId="0" applyFont="1" applyFill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37" borderId="14" xfId="0" applyFont="1" applyFill="1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/>
      <protection hidden="1"/>
    </xf>
    <xf numFmtId="3" fontId="0" fillId="0" borderId="19" xfId="0" applyNumberFormat="1" applyBorder="1" applyAlignment="1" applyProtection="1">
      <alignment/>
      <protection hidden="1"/>
    </xf>
    <xf numFmtId="1" fontId="0" fillId="13" borderId="74" xfId="0" applyNumberFormat="1" applyFill="1" applyBorder="1" applyAlignment="1" applyProtection="1">
      <alignment horizontal="center"/>
      <protection hidden="1"/>
    </xf>
    <xf numFmtId="1" fontId="0" fillId="0" borderId="17" xfId="0" applyNumberFormat="1" applyBorder="1" applyAlignment="1" applyProtection="1">
      <alignment/>
      <protection hidden="1"/>
    </xf>
    <xf numFmtId="0" fontId="73" fillId="37" borderId="19" xfId="0" applyFont="1" applyFill="1" applyBorder="1" applyAlignment="1" applyProtection="1">
      <alignment horizontal="center"/>
      <protection hidden="1"/>
    </xf>
    <xf numFmtId="4" fontId="0" fillId="0" borderId="50" xfId="0" applyNumberFormat="1" applyBorder="1" applyAlignment="1" applyProtection="1">
      <alignment/>
      <protection hidden="1"/>
    </xf>
    <xf numFmtId="4" fontId="0" fillId="0" borderId="18" xfId="0" applyNumberFormat="1" applyBorder="1" applyAlignment="1" applyProtection="1">
      <alignment/>
      <protection hidden="1"/>
    </xf>
    <xf numFmtId="0" fontId="73" fillId="37" borderId="51" xfId="0" applyFont="1" applyFill="1" applyBorder="1" applyAlignment="1" applyProtection="1">
      <alignment horizontal="center"/>
      <protection hidden="1"/>
    </xf>
    <xf numFmtId="3" fontId="0" fillId="0" borderId="17" xfId="0" applyNumberFormat="1" applyBorder="1" applyAlignment="1" applyProtection="1">
      <alignment/>
      <protection hidden="1"/>
    </xf>
    <xf numFmtId="3" fontId="0" fillId="0" borderId="18" xfId="0" applyNumberFormat="1" applyBorder="1" applyAlignment="1" applyProtection="1">
      <alignment/>
      <protection hidden="1"/>
    </xf>
    <xf numFmtId="165" fontId="0" fillId="0" borderId="18" xfId="0" applyNumberFormat="1" applyBorder="1" applyAlignment="1" applyProtection="1">
      <alignment/>
      <protection hidden="1"/>
    </xf>
    <xf numFmtId="3" fontId="0" fillId="0" borderId="50" xfId="0" applyNumberFormat="1" applyBorder="1" applyAlignment="1" applyProtection="1">
      <alignment/>
      <protection hidden="1"/>
    </xf>
    <xf numFmtId="0" fontId="73" fillId="37" borderId="18" xfId="0" applyFont="1" applyFill="1" applyBorder="1" applyAlignment="1" applyProtection="1">
      <alignment horizontal="center"/>
      <protection hidden="1"/>
    </xf>
    <xf numFmtId="0" fontId="73" fillId="37" borderId="42" xfId="0" applyFont="1" applyFill="1" applyBorder="1" applyAlignment="1" applyProtection="1">
      <alignment horizontal="center"/>
      <protection hidden="1"/>
    </xf>
    <xf numFmtId="3" fontId="0" fillId="0" borderId="22" xfId="0" applyNumberFormat="1" applyBorder="1" applyAlignment="1" applyProtection="1">
      <alignment/>
      <protection hidden="1"/>
    </xf>
    <xf numFmtId="1" fontId="0" fillId="13" borderId="75" xfId="0" applyNumberFormat="1" applyFill="1" applyBorder="1" applyAlignment="1" applyProtection="1">
      <alignment horizontal="center"/>
      <protection hidden="1"/>
    </xf>
    <xf numFmtId="3" fontId="0" fillId="0" borderId="24" xfId="0" applyNumberFormat="1" applyBorder="1" applyAlignment="1" applyProtection="1">
      <alignment/>
      <protection hidden="1"/>
    </xf>
    <xf numFmtId="0" fontId="73" fillId="37" borderId="22" xfId="0" applyFont="1" applyFill="1" applyBorder="1" applyAlignment="1" applyProtection="1">
      <alignment horizontal="center"/>
      <protection hidden="1"/>
    </xf>
    <xf numFmtId="4" fontId="0" fillId="0" borderId="76" xfId="0" applyNumberFormat="1" applyBorder="1" applyAlignment="1" applyProtection="1">
      <alignment/>
      <protection hidden="1"/>
    </xf>
    <xf numFmtId="4" fontId="0" fillId="0" borderId="35" xfId="0" applyNumberFormat="1" applyBorder="1" applyAlignment="1" applyProtection="1">
      <alignment/>
      <protection hidden="1"/>
    </xf>
    <xf numFmtId="0" fontId="73" fillId="37" borderId="54" xfId="0" applyFont="1" applyFill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/>
      <protection hidden="1"/>
    </xf>
    <xf numFmtId="165" fontId="0" fillId="0" borderId="35" xfId="0" applyNumberFormat="1" applyBorder="1" applyAlignment="1" applyProtection="1">
      <alignment/>
      <protection hidden="1"/>
    </xf>
    <xf numFmtId="3" fontId="0" fillId="0" borderId="53" xfId="0" applyNumberFormat="1" applyBorder="1" applyAlignment="1" applyProtection="1">
      <alignment/>
      <protection hidden="1"/>
    </xf>
    <xf numFmtId="0" fontId="73" fillId="37" borderId="35" xfId="0" applyFont="1" applyFill="1" applyBorder="1" applyAlignment="1" applyProtection="1">
      <alignment horizontal="center"/>
      <protection hidden="1"/>
    </xf>
    <xf numFmtId="0" fontId="73" fillId="37" borderId="36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4" fontId="0" fillId="0" borderId="53" xfId="0" applyNumberFormat="1" applyBorder="1" applyAlignment="1" applyProtection="1">
      <alignment/>
      <protection hidden="1"/>
    </xf>
    <xf numFmtId="0" fontId="0" fillId="33" borderId="0" xfId="0" applyNumberFormat="1" applyFill="1" applyAlignment="1" applyProtection="1">
      <alignment horizontal="center"/>
      <protection hidden="1"/>
    </xf>
    <xf numFmtId="0" fontId="0" fillId="33" borderId="20" xfId="0" applyFill="1" applyBorder="1" applyAlignment="1" applyProtection="1">
      <alignment/>
      <protection hidden="1"/>
    </xf>
    <xf numFmtId="0" fontId="3" fillId="19" borderId="21" xfId="0" applyFont="1" applyFill="1" applyBorder="1" applyAlignment="1" applyProtection="1">
      <alignment/>
      <protection hidden="1"/>
    </xf>
    <xf numFmtId="0" fontId="3" fillId="19" borderId="0" xfId="0" applyFont="1" applyFill="1" applyBorder="1" applyAlignment="1" applyProtection="1">
      <alignment/>
      <protection hidden="1"/>
    </xf>
    <xf numFmtId="0" fontId="2" fillId="19" borderId="0" xfId="0" applyFont="1" applyFill="1" applyBorder="1" applyAlignment="1" applyProtection="1">
      <alignment horizontal="center"/>
      <protection hidden="1"/>
    </xf>
    <xf numFmtId="0" fontId="0" fillId="19" borderId="0" xfId="0" applyFont="1" applyFill="1" applyBorder="1" applyAlignment="1" applyProtection="1">
      <alignment/>
      <protection hidden="1"/>
    </xf>
    <xf numFmtId="0" fontId="0" fillId="19" borderId="21" xfId="0" applyNumberFormat="1" applyFont="1" applyFill="1" applyBorder="1" applyAlignment="1" applyProtection="1">
      <alignment horizontal="center"/>
      <protection hidden="1"/>
    </xf>
    <xf numFmtId="0" fontId="3" fillId="19" borderId="77" xfId="0" applyFont="1" applyFill="1" applyBorder="1" applyAlignment="1" applyProtection="1">
      <alignment vertical="top" wrapText="1"/>
      <protection hidden="1"/>
    </xf>
    <xf numFmtId="164" fontId="0" fillId="0" borderId="17" xfId="0" applyNumberFormat="1" applyBorder="1" applyAlignment="1" applyProtection="1">
      <alignment/>
      <protection hidden="1"/>
    </xf>
    <xf numFmtId="165" fontId="0" fillId="0" borderId="19" xfId="0" applyNumberFormat="1" applyBorder="1" applyAlignment="1" applyProtection="1">
      <alignment/>
      <protection hidden="1"/>
    </xf>
    <xf numFmtId="165" fontId="0" fillId="0" borderId="22" xfId="0" applyNumberFormat="1" applyBorder="1" applyAlignment="1" applyProtection="1">
      <alignment/>
      <protection hidden="1"/>
    </xf>
    <xf numFmtId="0" fontId="0" fillId="0" borderId="35" xfId="0" applyNumberFormat="1" applyBorder="1" applyAlignment="1" applyProtection="1">
      <alignment/>
      <protection hidden="1"/>
    </xf>
    <xf numFmtId="0" fontId="13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1" fontId="0" fillId="0" borderId="41" xfId="0" applyNumberFormat="1" applyBorder="1" applyAlignment="1" applyProtection="1">
      <alignment horizontal="center"/>
      <protection hidden="1"/>
    </xf>
    <xf numFmtId="1" fontId="0" fillId="0" borderId="34" xfId="0" applyNumberFormat="1" applyBorder="1" applyAlignment="1" applyProtection="1">
      <alignment horizontal="center"/>
      <protection hidden="1"/>
    </xf>
    <xf numFmtId="0" fontId="7" fillId="34" borderId="69" xfId="0" applyFont="1" applyFill="1" applyBorder="1" applyAlignment="1" applyProtection="1">
      <alignment vertical="top" wrapText="1"/>
      <protection hidden="1"/>
    </xf>
    <xf numFmtId="0" fontId="3" fillId="33" borderId="10" xfId="0" applyFont="1" applyFill="1" applyBorder="1" applyAlignment="1" applyProtection="1">
      <alignment/>
      <protection hidden="1"/>
    </xf>
    <xf numFmtId="49" fontId="7" fillId="34" borderId="11" xfId="0" applyNumberFormat="1" applyFont="1" applyFill="1" applyBorder="1" applyAlignment="1" applyProtection="1">
      <alignment vertical="top" wrapText="1"/>
      <protection hidden="1"/>
    </xf>
    <xf numFmtId="49" fontId="74" fillId="37" borderId="38" xfId="0" applyNumberFormat="1" applyFont="1" applyFill="1" applyBorder="1" applyAlignment="1" applyProtection="1">
      <alignment horizontal="left" vertical="top" wrapText="1"/>
      <protection hidden="1"/>
    </xf>
    <xf numFmtId="49" fontId="74" fillId="37" borderId="11" xfId="0" applyNumberFormat="1" applyFont="1" applyFill="1" applyBorder="1" applyAlignment="1" applyProtection="1">
      <alignment horizontal="left" vertical="top" wrapText="1"/>
      <protection hidden="1"/>
    </xf>
    <xf numFmtId="0" fontId="12" fillId="44" borderId="0" xfId="0" applyFont="1" applyFill="1" applyBorder="1" applyAlignment="1" applyProtection="1" quotePrefix="1">
      <alignment horizontal="left" vertical="center"/>
      <protection hidden="1"/>
    </xf>
    <xf numFmtId="0" fontId="12" fillId="44" borderId="78" xfId="0" applyFont="1" applyFill="1" applyBorder="1" applyAlignment="1" applyProtection="1" quotePrefix="1">
      <alignment horizontal="left" vertical="center"/>
      <protection hidden="1"/>
    </xf>
    <xf numFmtId="0" fontId="2" fillId="23" borderId="23" xfId="0" applyFont="1" applyFill="1" applyBorder="1" applyAlignment="1" applyProtection="1">
      <alignment horizontal="left" vertical="center"/>
      <protection hidden="1"/>
    </xf>
    <xf numFmtId="0" fontId="3" fillId="34" borderId="79" xfId="0" applyFont="1" applyFill="1" applyBorder="1" applyAlignment="1" applyProtection="1">
      <alignment horizontal="center" vertical="top" wrapText="1"/>
      <protection hidden="1"/>
    </xf>
    <xf numFmtId="0" fontId="3" fillId="34" borderId="80" xfId="0" applyFont="1" applyFill="1" applyBorder="1" applyAlignment="1" applyProtection="1">
      <alignment horizontal="left" vertical="top" wrapText="1"/>
      <protection hidden="1"/>
    </xf>
    <xf numFmtId="0" fontId="3" fillId="34" borderId="81" xfId="0" applyFont="1" applyFill="1" applyBorder="1" applyAlignment="1" applyProtection="1">
      <alignment horizontal="center" vertical="top" wrapText="1"/>
      <protection hidden="1"/>
    </xf>
    <xf numFmtId="49" fontId="7" fillId="0" borderId="22" xfId="0" applyNumberFormat="1" applyFont="1" applyBorder="1" applyAlignment="1" applyProtection="1">
      <alignment horizontal="center" vertical="top" wrapText="1"/>
      <protection hidden="1"/>
    </xf>
    <xf numFmtId="49" fontId="7" fillId="0" borderId="82" xfId="0" applyNumberFormat="1" applyFont="1" applyBorder="1" applyAlignment="1" applyProtection="1">
      <alignment horizontal="center" vertical="top" wrapText="1"/>
      <protection hidden="1"/>
    </xf>
    <xf numFmtId="49" fontId="7" fillId="0" borderId="83" xfId="0" applyNumberFormat="1" applyFont="1" applyBorder="1" applyAlignment="1" applyProtection="1">
      <alignment horizontal="center" vertical="top" wrapText="1"/>
      <protection hidden="1"/>
    </xf>
    <xf numFmtId="49" fontId="7" fillId="0" borderId="84" xfId="0" applyNumberFormat="1" applyFont="1" applyBorder="1" applyAlignment="1" applyProtection="1">
      <alignment horizontal="center" vertical="top" wrapText="1"/>
      <protection hidden="1"/>
    </xf>
    <xf numFmtId="49" fontId="7" fillId="0" borderId="24" xfId="0" applyNumberFormat="1" applyFont="1" applyBorder="1" applyAlignment="1" applyProtection="1">
      <alignment horizontal="center" vertical="top" wrapText="1"/>
      <protection hidden="1"/>
    </xf>
    <xf numFmtId="49" fontId="0" fillId="0" borderId="85" xfId="0" applyNumberFormat="1" applyFont="1" applyBorder="1" applyAlignment="1" applyProtection="1">
      <alignment horizontal="center" vertical="top" wrapText="1"/>
      <protection hidden="1"/>
    </xf>
    <xf numFmtId="49" fontId="0" fillId="13" borderId="85" xfId="0" applyNumberFormat="1" applyFont="1" applyFill="1" applyBorder="1" applyAlignment="1" applyProtection="1">
      <alignment horizontal="center" vertical="top" wrapText="1"/>
      <protection hidden="1"/>
    </xf>
    <xf numFmtId="49" fontId="0" fillId="0" borderId="78" xfId="0" applyNumberFormat="1" applyFont="1" applyBorder="1" applyAlignment="1" applyProtection="1">
      <alignment horizontal="center" vertical="top" wrapText="1"/>
      <protection hidden="1"/>
    </xf>
    <xf numFmtId="49" fontId="6" fillId="34" borderId="86" xfId="0" applyNumberFormat="1" applyFont="1" applyFill="1" applyBorder="1" applyAlignment="1" applyProtection="1">
      <alignment horizontal="left" vertical="top" wrapText="1"/>
      <protection hidden="1"/>
    </xf>
    <xf numFmtId="0" fontId="6" fillId="34" borderId="86" xfId="0" applyFont="1" applyFill="1" applyBorder="1" applyAlignment="1" applyProtection="1">
      <alignment horizontal="left" vertical="top" wrapText="1"/>
      <protection hidden="1"/>
    </xf>
    <xf numFmtId="49" fontId="6" fillId="34" borderId="87" xfId="0" applyNumberFormat="1" applyFont="1" applyFill="1" applyBorder="1" applyAlignment="1" applyProtection="1">
      <alignment horizontal="left" vertical="top" wrapText="1"/>
      <protection hidden="1"/>
    </xf>
    <xf numFmtId="49" fontId="74" fillId="34" borderId="12" xfId="0" applyNumberFormat="1" applyFont="1" applyFill="1" applyBorder="1" applyAlignment="1" applyProtection="1">
      <alignment horizontal="left" vertical="top" wrapText="1"/>
      <protection hidden="1"/>
    </xf>
    <xf numFmtId="49" fontId="74" fillId="34" borderId="88" xfId="0" applyNumberFormat="1" applyFont="1" applyFill="1" applyBorder="1" applyAlignment="1" applyProtection="1">
      <alignment horizontal="left" vertical="top" wrapText="1"/>
      <protection hidden="1"/>
    </xf>
    <xf numFmtId="3" fontId="3" fillId="37" borderId="12" xfId="0" applyNumberFormat="1" applyFont="1" applyFill="1" applyBorder="1" applyAlignment="1" applyProtection="1">
      <alignment/>
      <protection hidden="1"/>
    </xf>
    <xf numFmtId="3" fontId="3" fillId="37" borderId="86" xfId="0" applyNumberFormat="1" applyFont="1" applyFill="1" applyBorder="1" applyAlignment="1" applyProtection="1">
      <alignment/>
      <protection hidden="1"/>
    </xf>
    <xf numFmtId="164" fontId="3" fillId="37" borderId="12" xfId="0" applyNumberFormat="1" applyFont="1" applyFill="1" applyBorder="1" applyAlignment="1" applyProtection="1">
      <alignment/>
      <protection hidden="1"/>
    </xf>
    <xf numFmtId="4" fontId="3" fillId="37" borderId="86" xfId="0" applyNumberFormat="1" applyFont="1" applyFill="1" applyBorder="1" applyAlignment="1" applyProtection="1">
      <alignment/>
      <protection hidden="1"/>
    </xf>
    <xf numFmtId="3" fontId="3" fillId="37" borderId="87" xfId="0" applyNumberFormat="1" applyFont="1" applyFill="1" applyBorder="1" applyAlignment="1" applyProtection="1">
      <alignment/>
      <protection hidden="1"/>
    </xf>
    <xf numFmtId="164" fontId="3" fillId="37" borderId="88" xfId="0" applyNumberFormat="1" applyFont="1" applyFill="1" applyBorder="1" applyAlignment="1" applyProtection="1">
      <alignment/>
      <protection hidden="1"/>
    </xf>
    <xf numFmtId="3" fontId="3" fillId="37" borderId="13" xfId="0" applyNumberFormat="1" applyFont="1" applyFill="1" applyBorder="1" applyAlignment="1" applyProtection="1">
      <alignment/>
      <protection hidden="1"/>
    </xf>
    <xf numFmtId="0" fontId="3" fillId="34" borderId="85" xfId="0" applyFont="1" applyFill="1" applyBorder="1" applyAlignment="1" applyProtection="1">
      <alignment/>
      <protection hidden="1"/>
    </xf>
    <xf numFmtId="0" fontId="0" fillId="34" borderId="85" xfId="0" applyFill="1" applyBorder="1" applyAlignment="1" applyProtection="1">
      <alignment/>
      <protection hidden="1"/>
    </xf>
    <xf numFmtId="0" fontId="0" fillId="34" borderId="78" xfId="0" applyFill="1" applyBorder="1" applyAlignment="1" applyProtection="1">
      <alignment/>
      <protection hidden="1"/>
    </xf>
    <xf numFmtId="0" fontId="3" fillId="37" borderId="89" xfId="0" applyFont="1" applyFill="1" applyBorder="1" applyAlignment="1" applyProtection="1">
      <alignment/>
      <protection hidden="1"/>
    </xf>
    <xf numFmtId="0" fontId="0" fillId="37" borderId="89" xfId="0" applyFill="1" applyBorder="1" applyAlignment="1" applyProtection="1">
      <alignment/>
      <protection hidden="1"/>
    </xf>
    <xf numFmtId="0" fontId="0" fillId="37" borderId="90" xfId="0" applyFill="1" applyBorder="1" applyAlignment="1" applyProtection="1">
      <alignment/>
      <protection hidden="1"/>
    </xf>
    <xf numFmtId="3" fontId="0" fillId="0" borderId="19" xfId="0" applyNumberFormat="1" applyFont="1" applyFill="1" applyBorder="1" applyAlignment="1" applyProtection="1">
      <alignment/>
      <protection hidden="1"/>
    </xf>
    <xf numFmtId="3" fontId="0" fillId="0" borderId="91" xfId="0" applyNumberFormat="1" applyFont="1" applyFill="1" applyBorder="1" applyAlignment="1" applyProtection="1">
      <alignment/>
      <protection hidden="1"/>
    </xf>
    <xf numFmtId="164" fontId="0" fillId="0" borderId="19" xfId="0" applyNumberFormat="1" applyFont="1" applyFill="1" applyBorder="1" applyAlignment="1" applyProtection="1">
      <alignment/>
      <protection hidden="1"/>
    </xf>
    <xf numFmtId="4" fontId="0" fillId="0" borderId="91" xfId="0" applyNumberFormat="1" applyFont="1" applyFill="1" applyBorder="1" applyAlignment="1" applyProtection="1">
      <alignment/>
      <protection hidden="1"/>
    </xf>
    <xf numFmtId="3" fontId="0" fillId="0" borderId="92" xfId="0" applyNumberFormat="1" applyFont="1" applyFill="1" applyBorder="1" applyAlignment="1" applyProtection="1">
      <alignment/>
      <protection hidden="1"/>
    </xf>
    <xf numFmtId="164" fontId="0" fillId="0" borderId="93" xfId="0" applyNumberFormat="1" applyFont="1" applyFill="1" applyBorder="1" applyAlignment="1" applyProtection="1">
      <alignment/>
      <protection hidden="1"/>
    </xf>
    <xf numFmtId="3" fontId="0" fillId="0" borderId="17" xfId="0" applyNumberFormat="1" applyFont="1" applyFill="1" applyBorder="1" applyAlignment="1" applyProtection="1">
      <alignment/>
      <protection hidden="1"/>
    </xf>
    <xf numFmtId="3" fontId="0" fillId="0" borderId="22" xfId="0" applyNumberFormat="1" applyFont="1" applyFill="1" applyBorder="1" applyAlignment="1" applyProtection="1">
      <alignment/>
      <protection hidden="1"/>
    </xf>
    <xf numFmtId="3" fontId="0" fillId="0" borderId="82" xfId="0" applyNumberFormat="1" applyFont="1" applyFill="1" applyBorder="1" applyAlignment="1" applyProtection="1">
      <alignment/>
      <protection hidden="1"/>
    </xf>
    <xf numFmtId="164" fontId="0" fillId="0" borderId="22" xfId="0" applyNumberFormat="1" applyFont="1" applyFill="1" applyBorder="1" applyAlignment="1" applyProtection="1">
      <alignment/>
      <protection hidden="1"/>
    </xf>
    <xf numFmtId="164" fontId="0" fillId="0" borderId="22" xfId="0" applyNumberFormat="1" applyFont="1" applyBorder="1" applyAlignment="1" applyProtection="1">
      <alignment/>
      <protection hidden="1"/>
    </xf>
    <xf numFmtId="4" fontId="0" fillId="0" borderId="82" xfId="0" applyNumberFormat="1" applyFont="1" applyFill="1" applyBorder="1" applyAlignment="1" applyProtection="1">
      <alignment/>
      <protection hidden="1"/>
    </xf>
    <xf numFmtId="3" fontId="0" fillId="0" borderId="83" xfId="0" applyNumberFormat="1" applyFont="1" applyFill="1" applyBorder="1" applyAlignment="1" applyProtection="1">
      <alignment/>
      <protection hidden="1"/>
    </xf>
    <xf numFmtId="164" fontId="0" fillId="0" borderId="84" xfId="0" applyNumberFormat="1" applyFont="1" applyFill="1" applyBorder="1" applyAlignment="1" applyProtection="1">
      <alignment/>
      <protection hidden="1"/>
    </xf>
    <xf numFmtId="3" fontId="0" fillId="0" borderId="24" xfId="0" applyNumberFormat="1" applyFont="1" applyFill="1" applyBorder="1" applyAlignment="1" applyProtection="1">
      <alignment/>
      <protection hidden="1"/>
    </xf>
    <xf numFmtId="3" fontId="0" fillId="34" borderId="22" xfId="0" applyNumberFormat="1" applyFont="1" applyFill="1" applyBorder="1" applyAlignment="1" applyProtection="1">
      <alignment/>
      <protection hidden="1"/>
    </xf>
    <xf numFmtId="3" fontId="0" fillId="34" borderId="82" xfId="0" applyNumberFormat="1" applyFont="1" applyFill="1" applyBorder="1" applyAlignment="1" applyProtection="1">
      <alignment/>
      <protection hidden="1"/>
    </xf>
    <xf numFmtId="164" fontId="0" fillId="34" borderId="22" xfId="0" applyNumberFormat="1" applyFont="1" applyFill="1" applyBorder="1" applyAlignment="1" applyProtection="1">
      <alignment/>
      <protection hidden="1"/>
    </xf>
    <xf numFmtId="4" fontId="0" fillId="34" borderId="82" xfId="0" applyNumberFormat="1" applyFont="1" applyFill="1" applyBorder="1" applyAlignment="1" applyProtection="1">
      <alignment/>
      <protection hidden="1"/>
    </xf>
    <xf numFmtId="3" fontId="0" fillId="34" borderId="83" xfId="0" applyNumberFormat="1" applyFont="1" applyFill="1" applyBorder="1" applyAlignment="1" applyProtection="1">
      <alignment/>
      <protection hidden="1"/>
    </xf>
    <xf numFmtId="164" fontId="0" fillId="34" borderId="84" xfId="0" applyNumberFormat="1" applyFont="1" applyFill="1" applyBorder="1" applyAlignment="1" applyProtection="1">
      <alignment/>
      <protection hidden="1"/>
    </xf>
    <xf numFmtId="3" fontId="0" fillId="34" borderId="24" xfId="0" applyNumberFormat="1" applyFont="1" applyFill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3" fontId="0" fillId="0" borderId="82" xfId="0" applyNumberFormat="1" applyFont="1" applyBorder="1" applyAlignment="1" applyProtection="1">
      <alignment/>
      <protection hidden="1"/>
    </xf>
    <xf numFmtId="4" fontId="0" fillId="0" borderId="82" xfId="0" applyNumberFormat="1" applyFont="1" applyBorder="1" applyAlignment="1" applyProtection="1">
      <alignment/>
      <protection hidden="1"/>
    </xf>
    <xf numFmtId="3" fontId="0" fillId="0" borderId="83" xfId="0" applyNumberFormat="1" applyFont="1" applyBorder="1" applyAlignment="1" applyProtection="1">
      <alignment/>
      <protection hidden="1"/>
    </xf>
    <xf numFmtId="164" fontId="0" fillId="0" borderId="84" xfId="0" applyNumberFormat="1" applyFont="1" applyBorder="1" applyAlignment="1" applyProtection="1">
      <alignment/>
      <protection hidden="1"/>
    </xf>
    <xf numFmtId="3" fontId="0" fillId="0" borderId="24" xfId="0" applyNumberFormat="1" applyFont="1" applyBorder="1" applyAlignment="1" applyProtection="1">
      <alignment/>
      <protection hidden="1"/>
    </xf>
    <xf numFmtId="0" fontId="3" fillId="33" borderId="94" xfId="0" applyFont="1" applyFill="1" applyBorder="1" applyAlignment="1" applyProtection="1">
      <alignment/>
      <protection hidden="1"/>
    </xf>
    <xf numFmtId="0" fontId="0" fillId="33" borderId="94" xfId="0" applyFill="1" applyBorder="1" applyAlignment="1" applyProtection="1">
      <alignment/>
      <protection hidden="1"/>
    </xf>
    <xf numFmtId="0" fontId="0" fillId="33" borderId="95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 wrapText="1"/>
      <protection hidden="1"/>
    </xf>
    <xf numFmtId="49" fontId="6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wrapText="1"/>
      <protection hidden="1"/>
    </xf>
    <xf numFmtId="0" fontId="20" fillId="0" borderId="10" xfId="0" applyFont="1" applyBorder="1" applyAlignment="1" applyProtection="1">
      <alignment wrapText="1"/>
      <protection hidden="1"/>
    </xf>
    <xf numFmtId="0" fontId="17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 hidden="1"/>
    </xf>
    <xf numFmtId="0" fontId="21" fillId="0" borderId="0" xfId="0" applyFont="1" applyAlignment="1" applyProtection="1">
      <alignment wrapText="1"/>
      <protection hidden="1"/>
    </xf>
    <xf numFmtId="0" fontId="75" fillId="34" borderId="0" xfId="0" applyFont="1" applyFill="1" applyAlignment="1" applyProtection="1">
      <alignment wrapText="1"/>
      <protection hidden="1"/>
    </xf>
    <xf numFmtId="0" fontId="14" fillId="33" borderId="63" xfId="0" applyFont="1" applyFill="1" applyBorder="1" applyAlignment="1" applyProtection="1">
      <alignment wrapText="1"/>
      <protection hidden="1"/>
    </xf>
    <xf numFmtId="49" fontId="22" fillId="34" borderId="63" xfId="0" applyNumberFormat="1" applyFont="1" applyFill="1" applyBorder="1" applyAlignment="1" applyProtection="1">
      <alignment horizontal="left" vertical="top" wrapText="1"/>
      <protection hidden="1"/>
    </xf>
    <xf numFmtId="49" fontId="16" fillId="34" borderId="63" xfId="0" applyNumberFormat="1" applyFont="1" applyFill="1" applyBorder="1" applyAlignment="1" applyProtection="1">
      <alignment horizontal="left" vertical="top" wrapText="1"/>
      <protection hidden="1"/>
    </xf>
    <xf numFmtId="0" fontId="22" fillId="34" borderId="63" xfId="0" applyFont="1" applyFill="1" applyBorder="1" applyAlignment="1" applyProtection="1">
      <alignment horizontal="left" vertical="top" wrapText="1"/>
      <protection hidden="1"/>
    </xf>
    <xf numFmtId="49" fontId="76" fillId="34" borderId="63" xfId="0" applyNumberFormat="1" applyFont="1" applyFill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right" wrapText="1"/>
      <protection hidden="1"/>
    </xf>
    <xf numFmtId="0" fontId="17" fillId="0" borderId="0" xfId="0" applyFont="1" applyAlignment="1" applyProtection="1">
      <alignment horizontal="justify"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63" xfId="0" applyFont="1" applyBorder="1" applyAlignment="1" applyProtection="1">
      <alignment horizontal="center"/>
      <protection hidden="1"/>
    </xf>
    <xf numFmtId="0" fontId="21" fillId="0" borderId="63" xfId="0" applyFont="1" applyBorder="1" applyAlignment="1" applyProtection="1">
      <alignment horizontal="center" wrapText="1"/>
      <protection hidden="1"/>
    </xf>
    <xf numFmtId="0" fontId="21" fillId="0" borderId="63" xfId="0" applyFont="1" applyBorder="1" applyAlignment="1" applyProtection="1">
      <alignment/>
      <protection hidden="1"/>
    </xf>
    <xf numFmtId="0" fontId="21" fillId="0" borderId="63" xfId="0" applyFont="1" applyBorder="1" applyAlignment="1" applyProtection="1">
      <alignment vertical="top" wrapText="1"/>
      <protection hidden="1"/>
    </xf>
    <xf numFmtId="0" fontId="21" fillId="0" borderId="63" xfId="0" applyFont="1" applyBorder="1" applyAlignment="1" applyProtection="1">
      <alignment horizontal="center" vertical="top" wrapText="1"/>
      <protection hidden="1"/>
    </xf>
    <xf numFmtId="0" fontId="1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justify"/>
      <protection hidden="1"/>
    </xf>
    <xf numFmtId="0" fontId="21" fillId="0" borderId="63" xfId="0" applyFont="1" applyBorder="1" applyAlignment="1" applyProtection="1">
      <alignment wrapText="1"/>
      <protection hidden="1"/>
    </xf>
    <xf numFmtId="0" fontId="7" fillId="34" borderId="69" xfId="0" applyFont="1" applyFill="1" applyBorder="1" applyAlignment="1" applyProtection="1">
      <alignment vertical="top" wrapText="1"/>
      <protection hidden="1"/>
    </xf>
    <xf numFmtId="0" fontId="7" fillId="34" borderId="68" xfId="0" applyFont="1" applyFill="1" applyBorder="1" applyAlignment="1" applyProtection="1">
      <alignment vertical="top" wrapText="1"/>
      <protection hidden="1"/>
    </xf>
    <xf numFmtId="0" fontId="0" fillId="34" borderId="69" xfId="0" applyFill="1" applyBorder="1" applyAlignment="1" applyProtection="1">
      <alignment vertical="top"/>
      <protection hidden="1"/>
    </xf>
    <xf numFmtId="0" fontId="3" fillId="33" borderId="40" xfId="0" applyFont="1" applyFill="1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left"/>
      <protection hidden="1"/>
    </xf>
    <xf numFmtId="0" fontId="3" fillId="33" borderId="21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3" fillId="42" borderId="59" xfId="0" applyFont="1" applyFill="1" applyBorder="1" applyAlignment="1" applyProtection="1">
      <alignment wrapText="1"/>
      <protection hidden="1"/>
    </xf>
    <xf numFmtId="0" fontId="0" fillId="4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61" xfId="0" applyFont="1" applyBorder="1" applyAlignment="1" applyProtection="1">
      <alignment wrapText="1"/>
      <protection hidden="1"/>
    </xf>
    <xf numFmtId="0" fontId="8" fillId="33" borderId="61" xfId="0" applyFont="1" applyFill="1" applyBorder="1" applyAlignment="1" applyProtection="1">
      <alignment wrapText="1"/>
      <protection hidden="1"/>
    </xf>
    <xf numFmtId="0" fontId="0" fillId="33" borderId="61" xfId="0" applyFill="1" applyBorder="1" applyAlignment="1" applyProtection="1">
      <alignment/>
      <protection hidden="1"/>
    </xf>
    <xf numFmtId="0" fontId="0" fillId="34" borderId="69" xfId="0" applyFill="1" applyBorder="1" applyAlignment="1" applyProtection="1">
      <alignment vertical="top" wrapText="1"/>
      <protection hidden="1"/>
    </xf>
    <xf numFmtId="0" fontId="3" fillId="19" borderId="73" xfId="0" applyFont="1" applyFill="1" applyBorder="1" applyAlignment="1" applyProtection="1">
      <alignment vertical="top" wrapText="1"/>
      <protection hidden="1"/>
    </xf>
    <xf numFmtId="0" fontId="0" fillId="19" borderId="45" xfId="0" applyFill="1" applyBorder="1" applyAlignment="1" applyProtection="1">
      <alignment vertical="top" wrapText="1"/>
      <protection hidden="1"/>
    </xf>
    <xf numFmtId="0" fontId="19" fillId="44" borderId="96" xfId="0" applyFont="1" applyFill="1" applyBorder="1" applyAlignment="1" applyProtection="1" quotePrefix="1">
      <alignment horizontal="left" vertical="top"/>
      <protection hidden="1"/>
    </xf>
    <xf numFmtId="0" fontId="12" fillId="44" borderId="96" xfId="0" applyFont="1" applyFill="1" applyBorder="1" applyAlignment="1" applyProtection="1" quotePrefix="1">
      <alignment horizontal="left" vertical="center"/>
      <protection hidden="1"/>
    </xf>
    <xf numFmtId="0" fontId="12" fillId="44" borderId="97" xfId="0" applyFont="1" applyFill="1" applyBorder="1" applyAlignment="1" applyProtection="1" quotePrefix="1">
      <alignment horizontal="left" vertical="center"/>
      <protection hidden="1"/>
    </xf>
    <xf numFmtId="0" fontId="3" fillId="19" borderId="73" xfId="0" applyFont="1" applyFill="1" applyBorder="1" applyAlignment="1" applyProtection="1">
      <alignment horizontal="left" vertical="top" wrapText="1"/>
      <protection hidden="1"/>
    </xf>
    <xf numFmtId="0" fontId="3" fillId="19" borderId="44" xfId="0" applyFont="1" applyFill="1" applyBorder="1" applyAlignment="1" applyProtection="1">
      <alignment horizontal="left" vertical="top" wrapText="1"/>
      <protection hidden="1"/>
    </xf>
    <xf numFmtId="0" fontId="3" fillId="19" borderId="0" xfId="0" applyFont="1" applyFill="1" applyBorder="1" applyAlignment="1" applyProtection="1">
      <alignment horizontal="left" vertical="top" wrapText="1"/>
      <protection hidden="1"/>
    </xf>
    <xf numFmtId="0" fontId="0" fillId="19" borderId="0" xfId="0" applyFill="1" applyBorder="1" applyAlignment="1" applyProtection="1">
      <alignment vertical="top" wrapText="1"/>
      <protection hidden="1"/>
    </xf>
    <xf numFmtId="0" fontId="3" fillId="19" borderId="59" xfId="0" applyFont="1" applyFill="1" applyBorder="1" applyAlignment="1" applyProtection="1">
      <alignment horizontal="left" vertical="top"/>
      <protection hidden="1"/>
    </xf>
    <xf numFmtId="0" fontId="0" fillId="19" borderId="0" xfId="0" applyFill="1" applyBorder="1" applyAlignment="1" applyProtection="1">
      <alignment/>
      <protection hidden="1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12" fillId="44" borderId="98" xfId="0" applyFont="1" applyFill="1" applyBorder="1" applyAlignment="1" applyProtection="1" quotePrefix="1">
      <alignment horizontal="left" vertical="center"/>
      <protection hidden="1"/>
    </xf>
    <xf numFmtId="0" fontId="12" fillId="44" borderId="48" xfId="0" applyFont="1" applyFill="1" applyBorder="1" applyAlignment="1" applyProtection="1" quotePrefix="1">
      <alignment horizontal="left" vertical="center"/>
      <protection hidden="1"/>
    </xf>
    <xf numFmtId="0" fontId="2" fillId="35" borderId="99" xfId="0" applyFont="1" applyFill="1" applyBorder="1" applyAlignment="1" applyProtection="1">
      <alignment horizontal="left" vertical="center" wrapText="1"/>
      <protection hidden="1"/>
    </xf>
    <xf numFmtId="0" fontId="2" fillId="35" borderId="25" xfId="0" applyFont="1" applyFill="1" applyBorder="1" applyAlignment="1" applyProtection="1">
      <alignment horizontal="left" vertical="center" wrapText="1"/>
      <protection hidden="1"/>
    </xf>
    <xf numFmtId="49" fontId="3" fillId="3" borderId="0" xfId="0" applyNumberFormat="1" applyFont="1" applyFill="1" applyBorder="1" applyAlignment="1" applyProtection="1">
      <alignment horizontal="left" vertical="top" wrapText="1"/>
      <protection hidden="1"/>
    </xf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2" fillId="45" borderId="0" xfId="0" applyFont="1" applyFill="1" applyBorder="1" applyAlignment="1" applyProtection="1">
      <alignment horizontal="left" vertical="top" wrapText="1"/>
      <protection hidden="1"/>
    </xf>
    <xf numFmtId="0" fontId="0" fillId="45" borderId="0" xfId="0" applyFill="1" applyBorder="1" applyAlignment="1" applyProtection="1">
      <alignment horizontal="left" vertical="top" wrapText="1"/>
      <protection hidden="1"/>
    </xf>
    <xf numFmtId="49" fontId="3" fillId="37" borderId="81" xfId="0" applyNumberFormat="1" applyFont="1" applyFill="1" applyBorder="1" applyAlignment="1" applyProtection="1">
      <alignment horizontal="center" vertical="top" wrapText="1"/>
      <protection hidden="1"/>
    </xf>
    <xf numFmtId="0" fontId="0" fillId="0" borderId="80" xfId="0" applyBorder="1" applyAlignment="1">
      <alignment wrapText="1"/>
    </xf>
    <xf numFmtId="0" fontId="0" fillId="0" borderId="100" xfId="0" applyBorder="1" applyAlignment="1">
      <alignment wrapText="1"/>
    </xf>
    <xf numFmtId="0" fontId="3" fillId="37" borderId="81" xfId="0" applyFont="1" applyFill="1" applyBorder="1" applyAlignment="1" applyProtection="1">
      <alignment horizontal="center" vertical="top" wrapText="1"/>
      <protection hidden="1"/>
    </xf>
    <xf numFmtId="0" fontId="3" fillId="37" borderId="80" xfId="0" applyFont="1" applyFill="1" applyBorder="1" applyAlignment="1" applyProtection="1">
      <alignment horizontal="center" vertical="top" wrapText="1"/>
      <protection hidden="1"/>
    </xf>
    <xf numFmtId="0" fontId="3" fillId="37" borderId="100" xfId="0" applyFont="1" applyFill="1" applyBorder="1" applyAlignment="1" applyProtection="1">
      <alignment horizontal="center" vertical="top" wrapText="1"/>
      <protection hidden="1"/>
    </xf>
    <xf numFmtId="0" fontId="3" fillId="37" borderId="81" xfId="0" applyFont="1" applyFill="1" applyBorder="1" applyAlignment="1" applyProtection="1">
      <alignment vertical="top" wrapText="1"/>
      <protection hidden="1"/>
    </xf>
    <xf numFmtId="0" fontId="3" fillId="37" borderId="101" xfId="0" applyFont="1" applyFill="1" applyBorder="1" applyAlignment="1">
      <alignment vertical="top" wrapText="1"/>
    </xf>
    <xf numFmtId="0" fontId="3" fillId="34" borderId="81" xfId="0" applyFont="1" applyFill="1" applyBorder="1" applyAlignment="1" applyProtection="1">
      <alignment horizontal="center" vertical="top" wrapText="1"/>
      <protection hidden="1"/>
    </xf>
    <xf numFmtId="0" fontId="0" fillId="0" borderId="80" xfId="0" applyBorder="1" applyAlignment="1">
      <alignment vertical="top" wrapText="1"/>
    </xf>
    <xf numFmtId="0" fontId="0" fillId="0" borderId="100" xfId="0" applyBorder="1" applyAlignment="1">
      <alignment vertical="top" wrapText="1"/>
    </xf>
    <xf numFmtId="0" fontId="3" fillId="37" borderId="25" xfId="0" applyFont="1" applyFill="1" applyBorder="1" applyAlignment="1" applyProtection="1">
      <alignment horizontal="center" vertical="top" wrapText="1"/>
      <protection hidden="1"/>
    </xf>
    <xf numFmtId="0" fontId="3" fillId="0" borderId="25" xfId="0" applyFont="1" applyBorder="1" applyAlignment="1" applyProtection="1">
      <alignment horizontal="center" vertical="top" wrapText="1"/>
      <protection hidden="1"/>
    </xf>
    <xf numFmtId="0" fontId="0" fillId="0" borderId="25" xfId="0" applyBorder="1" applyAlignment="1" applyProtection="1">
      <alignment horizontal="center" vertical="top" wrapText="1"/>
      <protection hidden="1"/>
    </xf>
    <xf numFmtId="0" fontId="3" fillId="37" borderId="29" xfId="0" applyFont="1" applyFill="1" applyBorder="1" applyAlignment="1" applyProtection="1">
      <alignment horizontal="center" vertical="center"/>
      <protection hidden="1"/>
    </xf>
    <xf numFmtId="0" fontId="0" fillId="37" borderId="30" xfId="0" applyFill="1" applyBorder="1" applyAlignment="1" applyProtection="1">
      <alignment horizontal="center" vertical="center"/>
      <protection hidden="1"/>
    </xf>
    <xf numFmtId="0" fontId="0" fillId="37" borderId="31" xfId="0" applyFill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37" borderId="29" xfId="0" applyFont="1" applyFill="1" applyBorder="1" applyAlignment="1" applyProtection="1">
      <alignment horizontal="center" vertical="top" wrapText="1"/>
      <protection hidden="1"/>
    </xf>
    <xf numFmtId="0" fontId="0" fillId="37" borderId="31" xfId="0" applyFill="1" applyBorder="1" applyAlignment="1" applyProtection="1">
      <alignment horizontal="center" vertical="top" wrapText="1"/>
      <protection hidden="1"/>
    </xf>
    <xf numFmtId="0" fontId="3" fillId="33" borderId="29" xfId="0" applyFont="1" applyFill="1" applyBorder="1" applyAlignment="1" applyProtection="1">
      <alignment horizontal="center" vertical="top" wrapText="1"/>
      <protection hidden="1"/>
    </xf>
    <xf numFmtId="0" fontId="3" fillId="33" borderId="30" xfId="0" applyFont="1" applyFill="1" applyBorder="1" applyAlignment="1" applyProtection="1">
      <alignment horizontal="center" vertical="top" wrapText="1"/>
      <protection hidden="1"/>
    </xf>
    <xf numFmtId="0" fontId="3" fillId="33" borderId="31" xfId="0" applyFont="1" applyFill="1" applyBorder="1" applyAlignment="1" applyProtection="1">
      <alignment horizontal="center" vertical="top" wrapText="1"/>
      <protection hidden="1"/>
    </xf>
    <xf numFmtId="0" fontId="3" fillId="37" borderId="29" xfId="0" applyFont="1" applyFill="1" applyBorder="1" applyAlignment="1" applyProtection="1">
      <alignment horizontal="center" vertical="top" wrapText="1"/>
      <protection hidden="1"/>
    </xf>
    <xf numFmtId="0" fontId="3" fillId="37" borderId="31" xfId="0" applyFont="1" applyFill="1" applyBorder="1" applyAlignment="1" applyProtection="1">
      <alignment horizontal="center" vertical="top" wrapText="1"/>
      <protection hidden="1"/>
    </xf>
    <xf numFmtId="0" fontId="2" fillId="33" borderId="71" xfId="0" applyFont="1" applyFill="1" applyBorder="1" applyAlignment="1" applyProtection="1">
      <alignment horizontal="left" vertical="center" wrapText="1"/>
      <protection hidden="1"/>
    </xf>
    <xf numFmtId="0" fontId="0" fillId="0" borderId="72" xfId="0" applyBorder="1" applyAlignment="1" applyProtection="1">
      <alignment/>
      <protection hidden="1"/>
    </xf>
    <xf numFmtId="0" fontId="12" fillId="44" borderId="35" xfId="0" applyFont="1" applyFill="1" applyBorder="1" applyAlignment="1" applyProtection="1" quotePrefix="1">
      <alignment horizontal="left" vertical="center"/>
      <protection hidden="1"/>
    </xf>
    <xf numFmtId="0" fontId="7" fillId="0" borderId="102" xfId="0" applyNumberFormat="1" applyFont="1" applyFill="1" applyBorder="1" applyAlignment="1" applyProtection="1">
      <alignment wrapText="1"/>
      <protection hidden="1"/>
    </xf>
    <xf numFmtId="0" fontId="7" fillId="0" borderId="103" xfId="0" applyNumberFormat="1" applyFont="1" applyFill="1" applyBorder="1" applyAlignment="1" applyProtection="1">
      <alignment wrapText="1"/>
      <protection hidden="1"/>
    </xf>
    <xf numFmtId="0" fontId="13" fillId="33" borderId="0" xfId="0" applyFont="1" applyFill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16" fillId="0" borderId="0" xfId="0" applyFont="1" applyAlignment="1" applyProtection="1">
      <alignment wrapText="1"/>
      <protection hidden="1"/>
    </xf>
    <xf numFmtId="0" fontId="15" fillId="33" borderId="0" xfId="0" applyFont="1" applyFill="1" applyAlignment="1" applyProtection="1">
      <alignment wrapText="1"/>
      <protection hidden="1"/>
    </xf>
    <xf numFmtId="0" fontId="3" fillId="33" borderId="0" xfId="0" applyFont="1" applyFill="1" applyAlignment="1" applyProtection="1">
      <alignment wrapText="1"/>
      <protection hidden="1"/>
    </xf>
    <xf numFmtId="0" fontId="15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5" fillId="0" borderId="0" xfId="0" applyFont="1" applyAlignment="1" applyProtection="1">
      <alignment horizontal="justify" wrapText="1"/>
      <protection hidden="1"/>
    </xf>
    <xf numFmtId="0" fontId="16" fillId="7" borderId="0" xfId="0" applyFont="1" applyFill="1" applyAlignment="1" applyProtection="1">
      <alignment horizontal="justify" vertical="center" wrapText="1"/>
      <protection hidden="1"/>
    </xf>
    <xf numFmtId="0" fontId="0" fillId="7" borderId="0" xfId="0" applyFont="1" applyFill="1" applyAlignment="1" applyProtection="1">
      <alignment vertical="center" wrapText="1"/>
      <protection hidden="1"/>
    </xf>
    <xf numFmtId="0" fontId="17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75" fillId="33" borderId="0" xfId="0" applyFont="1" applyFill="1" applyAlignment="1" applyProtection="1">
      <alignment wrapText="1"/>
      <protection hidden="1"/>
    </xf>
    <xf numFmtId="0" fontId="14" fillId="33" borderId="63" xfId="0" applyFont="1" applyFill="1" applyBorder="1" applyAlignment="1" applyProtection="1">
      <alignment wrapText="1"/>
      <protection hidden="1"/>
    </xf>
    <xf numFmtId="0" fontId="0" fillId="33" borderId="63" xfId="0" applyFill="1" applyBorder="1" applyAlignment="1">
      <alignment wrapText="1"/>
    </xf>
    <xf numFmtId="0" fontId="8" fillId="0" borderId="104" xfId="0" applyFont="1" applyBorder="1" applyAlignment="1" applyProtection="1">
      <alignment wrapText="1"/>
      <protection hidden="1"/>
    </xf>
    <xf numFmtId="0" fontId="0" fillId="0" borderId="105" xfId="0" applyBorder="1" applyAlignment="1">
      <alignment wrapText="1"/>
    </xf>
    <xf numFmtId="0" fontId="0" fillId="0" borderId="64" xfId="0" applyBorder="1" applyAlignment="1">
      <alignment wrapText="1"/>
    </xf>
    <xf numFmtId="0" fontId="8" fillId="0" borderId="0" xfId="0" applyFont="1" applyBorder="1" applyAlignment="1" applyProtection="1">
      <alignment wrapText="1"/>
      <protection hidden="1"/>
    </xf>
    <xf numFmtId="0" fontId="0" fillId="0" borderId="0" xfId="0" applyBorder="1" applyAlignment="1">
      <alignment wrapText="1"/>
    </xf>
    <xf numFmtId="0" fontId="8" fillId="0" borderId="104" xfId="0" applyFont="1" applyBorder="1" applyAlignment="1" applyProtection="1">
      <alignment vertical="top" wrapText="1" readingOrder="1"/>
      <protection hidden="1"/>
    </xf>
    <xf numFmtId="0" fontId="0" fillId="0" borderId="105" xfId="0" applyBorder="1" applyAlignment="1">
      <alignment vertical="top" wrapText="1" readingOrder="1"/>
    </xf>
    <xf numFmtId="0" fontId="0" fillId="0" borderId="64" xfId="0" applyBorder="1" applyAlignment="1">
      <alignment vertical="top" wrapText="1" readingOrder="1"/>
    </xf>
    <xf numFmtId="0" fontId="17" fillId="0" borderId="0" xfId="0" applyFont="1" applyAlignment="1" applyProtection="1">
      <alignment horizontal="justify" wrapText="1"/>
      <protection hidden="1"/>
    </xf>
    <xf numFmtId="0" fontId="17" fillId="0" borderId="0" xfId="0" applyFont="1" applyBorder="1" applyAlignment="1" applyProtection="1">
      <alignment horizontal="justify" wrapText="1"/>
      <protection hidden="1"/>
    </xf>
    <xf numFmtId="0" fontId="20" fillId="0" borderId="0" xfId="0" applyFont="1" applyBorder="1" applyAlignment="1" applyProtection="1">
      <alignment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601_pr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verena"/>
      <sheetName val="Profi"/>
      <sheetName val="Neprofi"/>
      <sheetName val="Sit"/>
      <sheetName val="SUM"/>
    </sheetNames>
    <sheetDataSet>
      <sheetData sheetId="0">
        <row r="9">
          <cell r="D9">
            <v>16978</v>
          </cell>
          <cell r="H9">
            <v>129801</v>
          </cell>
          <cell r="T9">
            <v>72</v>
          </cell>
          <cell r="U9">
            <v>55863</v>
          </cell>
          <cell r="V9">
            <v>5289</v>
          </cell>
          <cell r="AA9">
            <v>2138</v>
          </cell>
          <cell r="AB9">
            <v>602</v>
          </cell>
          <cell r="AC9">
            <v>88651</v>
          </cell>
          <cell r="AD9">
            <v>37138</v>
          </cell>
          <cell r="AF9">
            <v>1406</v>
          </cell>
          <cell r="AG9">
            <v>4482</v>
          </cell>
          <cell r="AH9">
            <v>3279</v>
          </cell>
          <cell r="AI9">
            <v>51513</v>
          </cell>
          <cell r="AK9">
            <v>144111</v>
          </cell>
          <cell r="AL9">
            <v>35772</v>
          </cell>
          <cell r="AM9">
            <v>73560</v>
          </cell>
          <cell r="AN9">
            <v>4153</v>
          </cell>
          <cell r="AO9">
            <v>13764</v>
          </cell>
          <cell r="AP9">
            <v>16003</v>
          </cell>
          <cell r="AZ9">
            <v>2796</v>
          </cell>
          <cell r="BA9">
            <v>70785</v>
          </cell>
          <cell r="BD9">
            <v>391</v>
          </cell>
          <cell r="BE9">
            <v>106</v>
          </cell>
          <cell r="BF9">
            <v>101</v>
          </cell>
          <cell r="BL9">
            <v>19698</v>
          </cell>
          <cell r="BN9">
            <v>467</v>
          </cell>
          <cell r="BO9">
            <v>79</v>
          </cell>
          <cell r="BP9">
            <v>2</v>
          </cell>
          <cell r="BQ9">
            <v>151</v>
          </cell>
          <cell r="BR9">
            <v>193</v>
          </cell>
          <cell r="BT9">
            <v>0</v>
          </cell>
          <cell r="BV9">
            <v>0</v>
          </cell>
          <cell r="BX9">
            <v>0</v>
          </cell>
          <cell r="CA9">
            <v>607</v>
          </cell>
          <cell r="CB9">
            <v>27</v>
          </cell>
          <cell r="CD9">
            <v>10</v>
          </cell>
          <cell r="CG9">
            <v>39</v>
          </cell>
          <cell r="CI9">
            <v>1</v>
          </cell>
          <cell r="CJ9">
            <v>1</v>
          </cell>
          <cell r="CK9">
            <v>29125</v>
          </cell>
          <cell r="CL9">
            <v>200</v>
          </cell>
          <cell r="CM9">
            <v>42416</v>
          </cell>
          <cell r="CN9">
            <v>93</v>
          </cell>
          <cell r="CO9">
            <v>9095</v>
          </cell>
          <cell r="CP9">
            <v>0</v>
          </cell>
          <cell r="CQ9">
            <v>1</v>
          </cell>
          <cell r="CR9">
            <v>2</v>
          </cell>
          <cell r="CS9">
            <v>2</v>
          </cell>
          <cell r="CT9">
            <v>9</v>
          </cell>
          <cell r="CV9">
            <v>83</v>
          </cell>
          <cell r="CX9">
            <v>12</v>
          </cell>
          <cell r="CY9">
            <v>2</v>
          </cell>
          <cell r="CZ9">
            <v>0</v>
          </cell>
          <cell r="DA9">
            <v>1</v>
          </cell>
          <cell r="DB9">
            <v>0</v>
          </cell>
          <cell r="DG9">
            <v>0</v>
          </cell>
          <cell r="EI9">
            <v>978810</v>
          </cell>
          <cell r="EJ9">
            <v>56067</v>
          </cell>
          <cell r="EK9">
            <v>18150</v>
          </cell>
          <cell r="EX9">
            <v>405182</v>
          </cell>
          <cell r="EY9">
            <v>2169</v>
          </cell>
          <cell r="EZ9">
            <v>28304</v>
          </cell>
          <cell r="FA9">
            <v>573628</v>
          </cell>
        </row>
        <row r="10">
          <cell r="B10" t="str">
            <v>Bruntál</v>
          </cell>
        </row>
      </sheetData>
      <sheetData sheetId="1">
        <row r="9">
          <cell r="D9">
            <v>47390</v>
          </cell>
          <cell r="H9">
            <v>220956</v>
          </cell>
          <cell r="T9">
            <v>260</v>
          </cell>
          <cell r="U9">
            <v>152207</v>
          </cell>
          <cell r="V9">
            <v>8039</v>
          </cell>
          <cell r="AA9">
            <v>6071</v>
          </cell>
          <cell r="AB9">
            <v>1719</v>
          </cell>
          <cell r="AC9">
            <v>167208</v>
          </cell>
          <cell r="AD9">
            <v>121394</v>
          </cell>
          <cell r="AF9">
            <v>17584</v>
          </cell>
          <cell r="AG9">
            <v>14771</v>
          </cell>
          <cell r="AH9">
            <v>4945</v>
          </cell>
          <cell r="AI9">
            <v>45814</v>
          </cell>
          <cell r="AK9">
            <v>330595</v>
          </cell>
          <cell r="AL9">
            <v>47597</v>
          </cell>
          <cell r="AM9">
            <v>179803</v>
          </cell>
          <cell r="AN9">
            <v>10094</v>
          </cell>
          <cell r="AO9">
            <v>33420</v>
          </cell>
          <cell r="AP9">
            <v>52055</v>
          </cell>
          <cell r="AZ9">
            <v>28683</v>
          </cell>
          <cell r="BA9">
            <v>128513</v>
          </cell>
          <cell r="BD9">
            <v>98</v>
          </cell>
          <cell r="BF9">
            <v>934</v>
          </cell>
          <cell r="BL9">
            <v>0</v>
          </cell>
          <cell r="BN9">
            <v>4126</v>
          </cell>
          <cell r="BO9">
            <v>0</v>
          </cell>
          <cell r="BP9">
            <v>0</v>
          </cell>
          <cell r="BQ9">
            <v>369</v>
          </cell>
          <cell r="BR9">
            <v>278</v>
          </cell>
          <cell r="BT9">
            <v>1</v>
          </cell>
          <cell r="BV9">
            <v>0</v>
          </cell>
          <cell r="BX9">
            <v>0</v>
          </cell>
          <cell r="CA9">
            <v>1656</v>
          </cell>
          <cell r="CB9">
            <v>163</v>
          </cell>
          <cell r="CD9">
            <v>35</v>
          </cell>
          <cell r="CI9">
            <v>6</v>
          </cell>
          <cell r="CJ9">
            <v>6</v>
          </cell>
          <cell r="CK9">
            <v>37522</v>
          </cell>
          <cell r="CL9">
            <v>6579</v>
          </cell>
          <cell r="CM9">
            <v>40572</v>
          </cell>
          <cell r="CN9">
            <v>90</v>
          </cell>
          <cell r="CO9">
            <v>5242</v>
          </cell>
          <cell r="CP9">
            <v>0</v>
          </cell>
          <cell r="CQ9">
            <v>2</v>
          </cell>
          <cell r="CR9">
            <v>438</v>
          </cell>
          <cell r="CS9">
            <v>0</v>
          </cell>
          <cell r="CT9">
            <v>3358</v>
          </cell>
          <cell r="CV9">
            <v>39</v>
          </cell>
          <cell r="CX9">
            <v>24.4</v>
          </cell>
          <cell r="CY9">
            <v>6</v>
          </cell>
          <cell r="CZ9">
            <v>0</v>
          </cell>
          <cell r="DA9">
            <v>3</v>
          </cell>
          <cell r="DB9">
            <v>1</v>
          </cell>
          <cell r="EI9">
            <v>1623983</v>
          </cell>
          <cell r="EJ9">
            <v>256389</v>
          </cell>
          <cell r="EK9">
            <v>14853</v>
          </cell>
          <cell r="EX9">
            <v>0</v>
          </cell>
          <cell r="EY9">
            <v>0</v>
          </cell>
          <cell r="EZ9">
            <v>0</v>
          </cell>
        </row>
        <row r="10">
          <cell r="A10" t="str">
            <v>01</v>
          </cell>
          <cell r="B10" t="str">
            <v>Břidličná</v>
          </cell>
          <cell r="D10">
            <v>3378</v>
          </cell>
          <cell r="H10">
            <v>11076</v>
          </cell>
          <cell r="T10">
            <v>14</v>
          </cell>
          <cell r="U10">
            <v>9438</v>
          </cell>
          <cell r="V10">
            <v>364</v>
          </cell>
          <cell r="AA10">
            <v>416</v>
          </cell>
          <cell r="AB10">
            <v>75</v>
          </cell>
          <cell r="AC10">
            <v>7278</v>
          </cell>
          <cell r="AD10">
            <v>4714</v>
          </cell>
          <cell r="AF10">
            <v>929</v>
          </cell>
          <cell r="AG10">
            <v>341</v>
          </cell>
          <cell r="AH10">
            <v>337</v>
          </cell>
          <cell r="AI10">
            <v>2564</v>
          </cell>
          <cell r="AK10">
            <v>9428</v>
          </cell>
          <cell r="AL10">
            <v>808</v>
          </cell>
          <cell r="AM10">
            <v>6818</v>
          </cell>
          <cell r="AN10">
            <v>239</v>
          </cell>
          <cell r="AO10">
            <v>1029</v>
          </cell>
          <cell r="AP10">
            <v>528</v>
          </cell>
          <cell r="AZ10">
            <v>0</v>
          </cell>
          <cell r="BA10">
            <v>2452</v>
          </cell>
          <cell r="BD10">
            <v>3</v>
          </cell>
          <cell r="BE10">
            <v>106</v>
          </cell>
          <cell r="BF10">
            <v>106</v>
          </cell>
          <cell r="BL10">
            <v>0</v>
          </cell>
          <cell r="BN10">
            <v>1291</v>
          </cell>
          <cell r="BO10">
            <v>0</v>
          </cell>
          <cell r="BP10">
            <v>0</v>
          </cell>
          <cell r="BQ10">
            <v>16</v>
          </cell>
          <cell r="BR10">
            <v>16</v>
          </cell>
          <cell r="BT10">
            <v>0</v>
          </cell>
          <cell r="BV10">
            <v>0</v>
          </cell>
          <cell r="BX10">
            <v>0</v>
          </cell>
          <cell r="CA10">
            <v>178</v>
          </cell>
          <cell r="CB10">
            <v>30</v>
          </cell>
          <cell r="CD10">
            <v>3</v>
          </cell>
          <cell r="CG10">
            <v>30</v>
          </cell>
          <cell r="CI10">
            <v>1</v>
          </cell>
          <cell r="CJ10">
            <v>1</v>
          </cell>
          <cell r="CK10">
            <v>6604</v>
          </cell>
          <cell r="CL10">
            <v>0</v>
          </cell>
          <cell r="CM10">
            <v>1917</v>
          </cell>
          <cell r="CN10">
            <v>0</v>
          </cell>
          <cell r="CO10">
            <v>647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V10">
            <v>0</v>
          </cell>
          <cell r="CX10">
            <v>1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G10">
            <v>0</v>
          </cell>
          <cell r="EI10">
            <v>70284</v>
          </cell>
          <cell r="EJ10">
            <v>10284</v>
          </cell>
          <cell r="EK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70284</v>
          </cell>
        </row>
        <row r="11">
          <cell r="A11" t="str">
            <v>02</v>
          </cell>
          <cell r="B11" t="str">
            <v>Horní Benešov</v>
          </cell>
          <cell r="D11">
            <v>2312</v>
          </cell>
          <cell r="H11">
            <v>13676</v>
          </cell>
          <cell r="T11">
            <v>14</v>
          </cell>
          <cell r="U11">
            <v>9500</v>
          </cell>
          <cell r="V11">
            <v>533</v>
          </cell>
          <cell r="AA11">
            <v>289</v>
          </cell>
          <cell r="AB11">
            <v>110</v>
          </cell>
          <cell r="AC11">
            <v>13618</v>
          </cell>
          <cell r="AD11">
            <v>8632</v>
          </cell>
          <cell r="AF11">
            <v>1937</v>
          </cell>
          <cell r="AG11">
            <v>2701</v>
          </cell>
          <cell r="AH11">
            <v>356</v>
          </cell>
          <cell r="AI11">
            <v>4986</v>
          </cell>
          <cell r="AK11">
            <v>12306</v>
          </cell>
          <cell r="AL11">
            <v>1170</v>
          </cell>
          <cell r="AM11">
            <v>7956</v>
          </cell>
          <cell r="AN11">
            <v>576</v>
          </cell>
          <cell r="AO11">
            <v>1992</v>
          </cell>
          <cell r="AP11">
            <v>594</v>
          </cell>
          <cell r="AZ11">
            <v>236</v>
          </cell>
          <cell r="BA11">
            <v>4545</v>
          </cell>
          <cell r="BD11">
            <v>7</v>
          </cell>
          <cell r="BE11">
            <v>245</v>
          </cell>
          <cell r="BF11">
            <v>231</v>
          </cell>
          <cell r="BL11">
            <v>0</v>
          </cell>
          <cell r="BN11">
            <v>700</v>
          </cell>
          <cell r="BO11">
            <v>0</v>
          </cell>
          <cell r="BP11">
            <v>0</v>
          </cell>
          <cell r="BQ11">
            <v>29</v>
          </cell>
          <cell r="BR11">
            <v>9</v>
          </cell>
          <cell r="BT11">
            <v>0</v>
          </cell>
          <cell r="BV11">
            <v>0</v>
          </cell>
          <cell r="BX11">
            <v>0</v>
          </cell>
          <cell r="CA11">
            <v>255</v>
          </cell>
          <cell r="CB11">
            <v>30</v>
          </cell>
          <cell r="CD11">
            <v>3</v>
          </cell>
          <cell r="CG11">
            <v>30</v>
          </cell>
          <cell r="CI11">
            <v>1</v>
          </cell>
          <cell r="CJ11">
            <v>1</v>
          </cell>
          <cell r="CK11">
            <v>4032</v>
          </cell>
          <cell r="CL11">
            <v>3</v>
          </cell>
          <cell r="CM11">
            <v>4847</v>
          </cell>
          <cell r="CN11">
            <v>0</v>
          </cell>
          <cell r="CO11">
            <v>139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30</v>
          </cell>
          <cell r="CX11">
            <v>2.2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G11">
            <v>0</v>
          </cell>
          <cell r="EI11">
            <v>73287</v>
          </cell>
          <cell r="EJ11">
            <v>5849</v>
          </cell>
          <cell r="EK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73287</v>
          </cell>
        </row>
        <row r="12">
          <cell r="A12" t="str">
            <v>03</v>
          </cell>
          <cell r="B12" t="str">
            <v>Krnov</v>
          </cell>
          <cell r="D12">
            <v>24272</v>
          </cell>
          <cell r="H12">
            <v>116410</v>
          </cell>
          <cell r="T12">
            <v>130</v>
          </cell>
          <cell r="U12">
            <v>58000</v>
          </cell>
          <cell r="V12">
            <v>4000</v>
          </cell>
          <cell r="AA12">
            <v>3323</v>
          </cell>
          <cell r="AB12">
            <v>931</v>
          </cell>
          <cell r="AC12">
            <v>97296</v>
          </cell>
          <cell r="AD12">
            <v>70944</v>
          </cell>
          <cell r="AF12">
            <v>10278</v>
          </cell>
          <cell r="AG12">
            <v>4346</v>
          </cell>
          <cell r="AH12">
            <v>3671</v>
          </cell>
          <cell r="AI12">
            <v>26352</v>
          </cell>
          <cell r="AK12">
            <v>204311</v>
          </cell>
          <cell r="AL12">
            <v>35894</v>
          </cell>
          <cell r="AM12">
            <v>103541</v>
          </cell>
          <cell r="AN12">
            <v>6321</v>
          </cell>
          <cell r="AO12">
            <v>21824</v>
          </cell>
          <cell r="AP12">
            <v>29616</v>
          </cell>
          <cell r="AZ12">
            <v>21226</v>
          </cell>
          <cell r="BA12">
            <v>78919</v>
          </cell>
          <cell r="BD12">
            <v>50</v>
          </cell>
          <cell r="BE12">
            <v>362</v>
          </cell>
          <cell r="BF12">
            <v>349</v>
          </cell>
          <cell r="BL12">
            <v>0</v>
          </cell>
          <cell r="BN12">
            <v>1005</v>
          </cell>
          <cell r="BO12">
            <v>0</v>
          </cell>
          <cell r="BP12">
            <v>0</v>
          </cell>
          <cell r="BQ12">
            <v>185</v>
          </cell>
          <cell r="BR12">
            <v>176</v>
          </cell>
          <cell r="BT12">
            <v>1</v>
          </cell>
          <cell r="BV12">
            <v>0</v>
          </cell>
          <cell r="BX12">
            <v>0</v>
          </cell>
          <cell r="CA12">
            <v>500</v>
          </cell>
          <cell r="CB12">
            <v>47</v>
          </cell>
          <cell r="CD12">
            <v>13</v>
          </cell>
          <cell r="CG12">
            <v>42</v>
          </cell>
          <cell r="CI12">
            <v>1</v>
          </cell>
          <cell r="CJ12">
            <v>1</v>
          </cell>
          <cell r="CK12">
            <v>18577</v>
          </cell>
          <cell r="CL12">
            <v>6066</v>
          </cell>
          <cell r="CM12">
            <v>22636</v>
          </cell>
          <cell r="CN12">
            <v>90</v>
          </cell>
          <cell r="CO12">
            <v>3716</v>
          </cell>
          <cell r="CP12">
            <v>0</v>
          </cell>
          <cell r="CQ12">
            <v>2</v>
          </cell>
          <cell r="CR12">
            <v>438</v>
          </cell>
          <cell r="CS12">
            <v>0</v>
          </cell>
          <cell r="CT12">
            <v>3358</v>
          </cell>
          <cell r="CV12">
            <v>5</v>
          </cell>
          <cell r="CX12">
            <v>11.2</v>
          </cell>
          <cell r="CY12">
            <v>5</v>
          </cell>
          <cell r="CZ12">
            <v>0</v>
          </cell>
          <cell r="DA12">
            <v>0</v>
          </cell>
          <cell r="DB12">
            <v>0</v>
          </cell>
          <cell r="DG12">
            <v>0</v>
          </cell>
          <cell r="EI12">
            <v>829470</v>
          </cell>
          <cell r="EJ12">
            <v>129350</v>
          </cell>
          <cell r="EK12">
            <v>14853</v>
          </cell>
          <cell r="EX12">
            <v>0</v>
          </cell>
          <cell r="EY12">
            <v>0</v>
          </cell>
          <cell r="EZ12">
            <v>0</v>
          </cell>
          <cell r="FA12">
            <v>829470</v>
          </cell>
        </row>
        <row r="13">
          <cell r="A13" t="str">
            <v>04</v>
          </cell>
          <cell r="B13" t="str">
            <v>Město Albrechtice</v>
          </cell>
          <cell r="D13">
            <v>3546</v>
          </cell>
          <cell r="H13">
            <v>17584</v>
          </cell>
          <cell r="T13">
            <v>4</v>
          </cell>
          <cell r="U13">
            <v>16383</v>
          </cell>
          <cell r="V13">
            <v>604</v>
          </cell>
          <cell r="AA13">
            <v>379</v>
          </cell>
          <cell r="AB13">
            <v>115</v>
          </cell>
          <cell r="AC13">
            <v>3545</v>
          </cell>
          <cell r="AD13">
            <v>3545</v>
          </cell>
          <cell r="AF13">
            <v>214</v>
          </cell>
          <cell r="AG13">
            <v>485</v>
          </cell>
          <cell r="AH13">
            <v>0</v>
          </cell>
          <cell r="AI13">
            <v>0</v>
          </cell>
          <cell r="AK13">
            <v>15753</v>
          </cell>
          <cell r="AL13">
            <v>741</v>
          </cell>
          <cell r="AM13">
            <v>11076</v>
          </cell>
          <cell r="AN13">
            <v>261</v>
          </cell>
          <cell r="AO13">
            <v>1767</v>
          </cell>
          <cell r="AP13">
            <v>1908</v>
          </cell>
          <cell r="AZ13">
            <v>0</v>
          </cell>
          <cell r="BA13">
            <v>1838</v>
          </cell>
          <cell r="BD13">
            <v>3</v>
          </cell>
          <cell r="BE13">
            <v>13</v>
          </cell>
          <cell r="BF13">
            <v>13</v>
          </cell>
          <cell r="BL13">
            <v>0</v>
          </cell>
          <cell r="BN13">
            <v>340</v>
          </cell>
          <cell r="BO13">
            <v>0</v>
          </cell>
          <cell r="BP13">
            <v>0</v>
          </cell>
          <cell r="BQ13">
            <v>18</v>
          </cell>
          <cell r="BR13">
            <v>0</v>
          </cell>
          <cell r="BT13">
            <v>0</v>
          </cell>
          <cell r="BV13">
            <v>0</v>
          </cell>
          <cell r="BX13">
            <v>0</v>
          </cell>
          <cell r="CA13">
            <v>105</v>
          </cell>
          <cell r="CB13">
            <v>2</v>
          </cell>
          <cell r="CD13">
            <v>2</v>
          </cell>
          <cell r="CG13">
            <v>20</v>
          </cell>
          <cell r="CI13">
            <v>1</v>
          </cell>
          <cell r="CJ13">
            <v>1</v>
          </cell>
          <cell r="CK13">
            <v>2984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4</v>
          </cell>
          <cell r="CX13">
            <v>1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G13">
            <v>0</v>
          </cell>
          <cell r="EI13">
            <v>85862</v>
          </cell>
          <cell r="EJ13">
            <v>5826</v>
          </cell>
          <cell r="EK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85862</v>
          </cell>
        </row>
        <row r="14">
          <cell r="A14" t="str">
            <v>05</v>
          </cell>
          <cell r="B14" t="str">
            <v>Rýmařov</v>
          </cell>
          <cell r="D14">
            <v>8546</v>
          </cell>
          <cell r="H14">
            <v>27428</v>
          </cell>
          <cell r="T14">
            <v>59</v>
          </cell>
          <cell r="U14">
            <v>26000</v>
          </cell>
          <cell r="V14">
            <v>1466</v>
          </cell>
          <cell r="AA14">
            <v>962</v>
          </cell>
          <cell r="AB14">
            <v>280</v>
          </cell>
          <cell r="AC14">
            <v>28390</v>
          </cell>
          <cell r="AD14">
            <v>21892</v>
          </cell>
          <cell r="AF14">
            <v>3826</v>
          </cell>
          <cell r="AG14">
            <v>6183</v>
          </cell>
          <cell r="AH14">
            <v>302</v>
          </cell>
          <cell r="AI14">
            <v>6498</v>
          </cell>
          <cell r="AK14">
            <v>45791</v>
          </cell>
          <cell r="AL14">
            <v>4476</v>
          </cell>
          <cell r="AM14">
            <v>24271</v>
          </cell>
          <cell r="AN14">
            <v>1724</v>
          </cell>
          <cell r="AO14">
            <v>3371</v>
          </cell>
          <cell r="AP14">
            <v>11828</v>
          </cell>
          <cell r="AZ14">
            <v>6711</v>
          </cell>
          <cell r="BA14">
            <v>14553</v>
          </cell>
          <cell r="BD14">
            <v>34</v>
          </cell>
          <cell r="BE14">
            <v>181</v>
          </cell>
          <cell r="BF14">
            <v>181</v>
          </cell>
          <cell r="BL14">
            <v>0</v>
          </cell>
          <cell r="BN14">
            <v>380</v>
          </cell>
          <cell r="BO14">
            <v>0</v>
          </cell>
          <cell r="BP14">
            <v>0</v>
          </cell>
          <cell r="BQ14">
            <v>92</v>
          </cell>
          <cell r="BR14">
            <v>34</v>
          </cell>
          <cell r="BT14">
            <v>0</v>
          </cell>
          <cell r="BV14">
            <v>0</v>
          </cell>
          <cell r="BX14">
            <v>0</v>
          </cell>
          <cell r="CA14">
            <v>438</v>
          </cell>
          <cell r="CB14">
            <v>40</v>
          </cell>
          <cell r="CD14">
            <v>10</v>
          </cell>
          <cell r="CG14">
            <v>34</v>
          </cell>
          <cell r="CI14">
            <v>1</v>
          </cell>
          <cell r="CJ14">
            <v>1</v>
          </cell>
          <cell r="CK14">
            <v>3106</v>
          </cell>
          <cell r="CL14">
            <v>510</v>
          </cell>
          <cell r="CM14">
            <v>5824</v>
          </cell>
          <cell r="CN14">
            <v>0</v>
          </cell>
          <cell r="CO14">
            <v>674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0</v>
          </cell>
          <cell r="CX14">
            <v>4</v>
          </cell>
          <cell r="CY14">
            <v>1</v>
          </cell>
          <cell r="CZ14">
            <v>0</v>
          </cell>
          <cell r="DA14">
            <v>1</v>
          </cell>
          <cell r="DB14">
            <v>0</v>
          </cell>
          <cell r="DG14">
            <v>0</v>
          </cell>
          <cell r="EI14">
            <v>344725</v>
          </cell>
          <cell r="EJ14">
            <v>74725</v>
          </cell>
          <cell r="EK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344725</v>
          </cell>
        </row>
        <row r="15">
          <cell r="A15" t="str">
            <v>06</v>
          </cell>
          <cell r="B15" t="str">
            <v>Vrbno pod Pradědem</v>
          </cell>
          <cell r="D15">
            <v>5336</v>
          </cell>
          <cell r="H15">
            <v>34782</v>
          </cell>
          <cell r="T15">
            <v>39</v>
          </cell>
          <cell r="U15">
            <v>32886</v>
          </cell>
          <cell r="V15">
            <v>1072</v>
          </cell>
          <cell r="AA15">
            <v>702</v>
          </cell>
          <cell r="AB15">
            <v>208</v>
          </cell>
          <cell r="AC15">
            <v>17081</v>
          </cell>
          <cell r="AD15">
            <v>11667</v>
          </cell>
          <cell r="AF15">
            <v>400</v>
          </cell>
          <cell r="AG15">
            <v>715</v>
          </cell>
          <cell r="AH15">
            <v>279</v>
          </cell>
          <cell r="AI15">
            <v>5414</v>
          </cell>
          <cell r="AK15">
            <v>43006</v>
          </cell>
          <cell r="AL15">
            <v>4508</v>
          </cell>
          <cell r="AM15">
            <v>26141</v>
          </cell>
          <cell r="AN15">
            <v>973</v>
          </cell>
          <cell r="AO15">
            <v>3437</v>
          </cell>
          <cell r="AP15">
            <v>7581</v>
          </cell>
          <cell r="AZ15">
            <v>510</v>
          </cell>
          <cell r="BA15">
            <v>26206</v>
          </cell>
          <cell r="BD15">
            <v>1</v>
          </cell>
          <cell r="BE15">
            <v>54</v>
          </cell>
          <cell r="BF15">
            <v>54</v>
          </cell>
          <cell r="BL15">
            <v>0</v>
          </cell>
          <cell r="BN15">
            <v>410</v>
          </cell>
          <cell r="BO15">
            <v>0</v>
          </cell>
          <cell r="BP15">
            <v>0</v>
          </cell>
          <cell r="BQ15">
            <v>29</v>
          </cell>
          <cell r="BR15">
            <v>43</v>
          </cell>
          <cell r="BT15">
            <v>0</v>
          </cell>
          <cell r="BV15">
            <v>0</v>
          </cell>
          <cell r="BX15">
            <v>0</v>
          </cell>
          <cell r="CA15">
            <v>180</v>
          </cell>
          <cell r="CB15">
            <v>14</v>
          </cell>
          <cell r="CD15">
            <v>4</v>
          </cell>
          <cell r="CG15">
            <v>33</v>
          </cell>
          <cell r="CI15">
            <v>1</v>
          </cell>
          <cell r="CJ15">
            <v>1</v>
          </cell>
          <cell r="CK15">
            <v>2219</v>
          </cell>
          <cell r="CL15">
            <v>0</v>
          </cell>
          <cell r="CM15">
            <v>5348</v>
          </cell>
          <cell r="CN15">
            <v>0</v>
          </cell>
          <cell r="CO15">
            <v>66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0</v>
          </cell>
          <cell r="CX15">
            <v>5</v>
          </cell>
          <cell r="CY15">
            <v>0</v>
          </cell>
          <cell r="CZ15">
            <v>0</v>
          </cell>
          <cell r="DA15">
            <v>2</v>
          </cell>
          <cell r="DB15">
            <v>1</v>
          </cell>
          <cell r="DG15">
            <v>0</v>
          </cell>
          <cell r="EI15">
            <v>220355</v>
          </cell>
          <cell r="EJ15">
            <v>30355</v>
          </cell>
          <cell r="EK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220355</v>
          </cell>
        </row>
      </sheetData>
      <sheetData sheetId="2">
        <row r="9">
          <cell r="D9">
            <v>23636</v>
          </cell>
          <cell r="H9">
            <v>113581</v>
          </cell>
          <cell r="T9">
            <v>18</v>
          </cell>
          <cell r="U9">
            <v>113559</v>
          </cell>
          <cell r="V9">
            <v>2298</v>
          </cell>
          <cell r="AA9">
            <v>1216</v>
          </cell>
          <cell r="AB9">
            <v>354</v>
          </cell>
          <cell r="AC9">
            <v>10714</v>
          </cell>
          <cell r="AD9">
            <v>10296</v>
          </cell>
          <cell r="AF9">
            <v>1503</v>
          </cell>
          <cell r="AG9">
            <v>441</v>
          </cell>
          <cell r="AH9">
            <v>0</v>
          </cell>
          <cell r="AI9">
            <v>418</v>
          </cell>
          <cell r="AK9">
            <v>38275</v>
          </cell>
          <cell r="AL9">
            <v>1898</v>
          </cell>
          <cell r="AM9">
            <v>28296</v>
          </cell>
          <cell r="AN9">
            <v>915</v>
          </cell>
          <cell r="AO9">
            <v>3971</v>
          </cell>
          <cell r="AP9">
            <v>3153</v>
          </cell>
          <cell r="AZ9">
            <v>74</v>
          </cell>
          <cell r="BA9">
            <v>735</v>
          </cell>
          <cell r="BD9">
            <v>226</v>
          </cell>
          <cell r="BF9">
            <v>205</v>
          </cell>
          <cell r="BL9">
            <v>0</v>
          </cell>
          <cell r="BN9">
            <v>15105</v>
          </cell>
          <cell r="BO9">
            <v>0</v>
          </cell>
          <cell r="BP9">
            <v>0</v>
          </cell>
          <cell r="BQ9">
            <v>23</v>
          </cell>
          <cell r="BR9">
            <v>1</v>
          </cell>
          <cell r="BT9">
            <v>0</v>
          </cell>
          <cell r="BV9">
            <v>0</v>
          </cell>
          <cell r="BX9">
            <v>0</v>
          </cell>
          <cell r="CA9">
            <v>1712</v>
          </cell>
          <cell r="CB9">
            <v>173</v>
          </cell>
          <cell r="CD9">
            <v>47</v>
          </cell>
          <cell r="CI9">
            <v>15</v>
          </cell>
          <cell r="CJ9">
            <v>9</v>
          </cell>
          <cell r="CK9">
            <v>14074</v>
          </cell>
          <cell r="CL9">
            <v>2</v>
          </cell>
          <cell r="CM9">
            <v>284</v>
          </cell>
          <cell r="CN9">
            <v>47</v>
          </cell>
          <cell r="CO9">
            <v>134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V9">
            <v>0</v>
          </cell>
          <cell r="CX9">
            <v>0.4</v>
          </cell>
          <cell r="EI9">
            <v>204743</v>
          </cell>
          <cell r="EJ9">
            <v>11482</v>
          </cell>
          <cell r="EK9">
            <v>0</v>
          </cell>
          <cell r="EX9">
            <v>0</v>
          </cell>
          <cell r="EY9">
            <v>0</v>
          </cell>
          <cell r="EZ9">
            <v>0</v>
          </cell>
        </row>
        <row r="10">
          <cell r="A10">
            <v>1</v>
          </cell>
          <cell r="B10" t="str">
            <v>Andělská Hora</v>
          </cell>
          <cell r="D10">
            <v>367</v>
          </cell>
          <cell r="H10">
            <v>2692</v>
          </cell>
          <cell r="T10">
            <v>0</v>
          </cell>
          <cell r="U10">
            <v>2692</v>
          </cell>
          <cell r="V10">
            <v>15</v>
          </cell>
          <cell r="AA10">
            <v>50</v>
          </cell>
          <cell r="AB10">
            <v>20</v>
          </cell>
          <cell r="AC10">
            <v>428</v>
          </cell>
          <cell r="AD10">
            <v>428</v>
          </cell>
          <cell r="AF10">
            <v>157</v>
          </cell>
          <cell r="AG10">
            <v>0</v>
          </cell>
          <cell r="AH10">
            <v>0</v>
          </cell>
          <cell r="AI10">
            <v>0</v>
          </cell>
          <cell r="AK10">
            <v>843</v>
          </cell>
          <cell r="AL10">
            <v>202</v>
          </cell>
          <cell r="AM10">
            <v>360</v>
          </cell>
          <cell r="AN10">
            <v>90</v>
          </cell>
          <cell r="AO10">
            <v>151</v>
          </cell>
          <cell r="AP10">
            <v>40</v>
          </cell>
          <cell r="AZ10">
            <v>0</v>
          </cell>
          <cell r="BA10">
            <v>0</v>
          </cell>
          <cell r="BD10">
            <v>0</v>
          </cell>
          <cell r="BE10">
            <v>17</v>
          </cell>
          <cell r="BF10">
            <v>17</v>
          </cell>
          <cell r="BL10">
            <v>0</v>
          </cell>
          <cell r="BN10">
            <v>360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T10">
            <v>0</v>
          </cell>
          <cell r="BV10">
            <v>0</v>
          </cell>
          <cell r="BX10">
            <v>0</v>
          </cell>
          <cell r="CA10">
            <v>60</v>
          </cell>
          <cell r="CB10">
            <v>10</v>
          </cell>
          <cell r="CD10">
            <v>1</v>
          </cell>
          <cell r="CG10">
            <v>4</v>
          </cell>
          <cell r="CI10">
            <v>1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V10">
            <v>0</v>
          </cell>
          <cell r="CX10">
            <v>0</v>
          </cell>
          <cell r="DG10">
            <v>0</v>
          </cell>
          <cell r="EI10">
            <v>2000</v>
          </cell>
          <cell r="EJ10">
            <v>0</v>
          </cell>
          <cell r="EK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2000</v>
          </cell>
        </row>
        <row r="11">
          <cell r="A11">
            <v>2</v>
          </cell>
          <cell r="B11" t="str">
            <v>Bílčice</v>
          </cell>
          <cell r="D11">
            <v>228</v>
          </cell>
          <cell r="H11">
            <v>2064</v>
          </cell>
          <cell r="T11">
            <v>0</v>
          </cell>
          <cell r="U11">
            <v>2064</v>
          </cell>
          <cell r="V11">
            <v>25</v>
          </cell>
          <cell r="AA11">
            <v>32</v>
          </cell>
          <cell r="AB11">
            <v>9</v>
          </cell>
          <cell r="AC11">
            <v>473</v>
          </cell>
          <cell r="AD11">
            <v>473</v>
          </cell>
          <cell r="AF11">
            <v>0</v>
          </cell>
          <cell r="AG11">
            <v>31</v>
          </cell>
          <cell r="AH11">
            <v>0</v>
          </cell>
          <cell r="AI11">
            <v>0</v>
          </cell>
          <cell r="AK11">
            <v>2446</v>
          </cell>
          <cell r="AL11">
            <v>192</v>
          </cell>
          <cell r="AM11">
            <v>1538</v>
          </cell>
          <cell r="AN11">
            <v>92</v>
          </cell>
          <cell r="AO11">
            <v>470</v>
          </cell>
          <cell r="AP11">
            <v>154</v>
          </cell>
          <cell r="AZ11">
            <v>0</v>
          </cell>
          <cell r="BA11">
            <v>0</v>
          </cell>
          <cell r="BD11">
            <v>0</v>
          </cell>
          <cell r="BE11">
            <v>0</v>
          </cell>
          <cell r="BF11">
            <v>0</v>
          </cell>
          <cell r="BL11">
            <v>0</v>
          </cell>
          <cell r="BN11">
            <v>654</v>
          </cell>
          <cell r="BO11">
            <v>0</v>
          </cell>
          <cell r="BP11">
            <v>0</v>
          </cell>
          <cell r="BQ11">
            <v>2</v>
          </cell>
          <cell r="BR11">
            <v>0</v>
          </cell>
          <cell r="BT11">
            <v>0</v>
          </cell>
          <cell r="BV11">
            <v>0</v>
          </cell>
          <cell r="BX11">
            <v>0</v>
          </cell>
          <cell r="CA11">
            <v>30</v>
          </cell>
          <cell r="CB11">
            <v>1</v>
          </cell>
          <cell r="CD11">
            <v>0</v>
          </cell>
          <cell r="CG11">
            <v>2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X11">
            <v>0</v>
          </cell>
          <cell r="DG11">
            <v>0</v>
          </cell>
          <cell r="EI11">
            <v>3000</v>
          </cell>
          <cell r="EJ11">
            <v>0</v>
          </cell>
          <cell r="EK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3000</v>
          </cell>
        </row>
        <row r="12">
          <cell r="A12">
            <v>3</v>
          </cell>
          <cell r="B12" t="str">
            <v>Bohušov</v>
          </cell>
          <cell r="D12">
            <v>412</v>
          </cell>
          <cell r="H12">
            <v>1010</v>
          </cell>
          <cell r="T12">
            <v>0</v>
          </cell>
          <cell r="U12">
            <v>990</v>
          </cell>
          <cell r="V12">
            <v>20</v>
          </cell>
          <cell r="AA12">
            <v>7</v>
          </cell>
          <cell r="AB12">
            <v>1</v>
          </cell>
          <cell r="AC12">
            <v>61</v>
          </cell>
          <cell r="AD12">
            <v>61</v>
          </cell>
          <cell r="AF12">
            <v>1</v>
          </cell>
          <cell r="AG12">
            <v>30</v>
          </cell>
          <cell r="AH12">
            <v>0</v>
          </cell>
          <cell r="AI12">
            <v>0</v>
          </cell>
          <cell r="AK12">
            <v>74</v>
          </cell>
          <cell r="AL12">
            <v>18</v>
          </cell>
          <cell r="AM12">
            <v>25</v>
          </cell>
          <cell r="AN12">
            <v>12</v>
          </cell>
          <cell r="AO12">
            <v>19</v>
          </cell>
          <cell r="AP12">
            <v>0</v>
          </cell>
          <cell r="AZ12">
            <v>0</v>
          </cell>
          <cell r="BA12">
            <v>0</v>
          </cell>
          <cell r="BD12">
            <v>0</v>
          </cell>
          <cell r="BE12">
            <v>0</v>
          </cell>
          <cell r="BF12">
            <v>0</v>
          </cell>
          <cell r="BL12">
            <v>0</v>
          </cell>
          <cell r="BN12">
            <v>1440</v>
          </cell>
          <cell r="BO12">
            <v>0</v>
          </cell>
          <cell r="BP12">
            <v>0</v>
          </cell>
          <cell r="BQ12">
            <v>1</v>
          </cell>
          <cell r="BR12">
            <v>0</v>
          </cell>
          <cell r="BT12">
            <v>0</v>
          </cell>
          <cell r="BV12">
            <v>0</v>
          </cell>
          <cell r="BX12">
            <v>0</v>
          </cell>
          <cell r="CA12">
            <v>48</v>
          </cell>
          <cell r="CB12">
            <v>6</v>
          </cell>
          <cell r="CD12">
            <v>2</v>
          </cell>
          <cell r="CG12">
            <v>5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0</v>
          </cell>
          <cell r="CX12">
            <v>0</v>
          </cell>
          <cell r="DG12">
            <v>0</v>
          </cell>
          <cell r="EI12">
            <v>5191</v>
          </cell>
          <cell r="EJ12">
            <v>0</v>
          </cell>
          <cell r="EK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5191</v>
          </cell>
        </row>
        <row r="13">
          <cell r="A13">
            <v>4</v>
          </cell>
          <cell r="B13" t="str">
            <v>Brantice</v>
          </cell>
          <cell r="D13">
            <v>1386</v>
          </cell>
          <cell r="H13">
            <v>2086</v>
          </cell>
          <cell r="T13">
            <v>0</v>
          </cell>
          <cell r="U13">
            <v>2086</v>
          </cell>
          <cell r="V13">
            <v>30</v>
          </cell>
          <cell r="AA13">
            <v>27</v>
          </cell>
          <cell r="AB13">
            <v>5</v>
          </cell>
          <cell r="AC13">
            <v>245</v>
          </cell>
          <cell r="AD13">
            <v>245</v>
          </cell>
          <cell r="AF13">
            <v>10</v>
          </cell>
          <cell r="AG13">
            <v>0</v>
          </cell>
          <cell r="AH13">
            <v>0</v>
          </cell>
          <cell r="AI13">
            <v>0</v>
          </cell>
          <cell r="AK13">
            <v>1782</v>
          </cell>
          <cell r="AL13">
            <v>128</v>
          </cell>
          <cell r="AM13">
            <v>1574</v>
          </cell>
          <cell r="AN13">
            <v>10</v>
          </cell>
          <cell r="AO13">
            <v>70</v>
          </cell>
          <cell r="AP13">
            <v>0</v>
          </cell>
          <cell r="AZ13">
            <v>0</v>
          </cell>
          <cell r="BA13">
            <v>0</v>
          </cell>
          <cell r="BD13">
            <v>0</v>
          </cell>
          <cell r="BE13">
            <v>0</v>
          </cell>
          <cell r="BF13">
            <v>0</v>
          </cell>
          <cell r="BL13">
            <v>0</v>
          </cell>
          <cell r="BN13">
            <v>320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T13">
            <v>0</v>
          </cell>
          <cell r="BV13">
            <v>0</v>
          </cell>
          <cell r="BX13">
            <v>0</v>
          </cell>
          <cell r="CA13">
            <v>108</v>
          </cell>
          <cell r="CB13">
            <v>4</v>
          </cell>
          <cell r="CD13">
            <v>1</v>
          </cell>
          <cell r="CG13">
            <v>4</v>
          </cell>
          <cell r="CI13">
            <v>1</v>
          </cell>
          <cell r="CJ13">
            <v>1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0</v>
          </cell>
          <cell r="CX13">
            <v>0</v>
          </cell>
          <cell r="DG13">
            <v>0</v>
          </cell>
          <cell r="EI13">
            <v>4000</v>
          </cell>
          <cell r="EJ13">
            <v>0</v>
          </cell>
          <cell r="EK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4000</v>
          </cell>
        </row>
        <row r="14">
          <cell r="A14">
            <v>5</v>
          </cell>
          <cell r="B14" t="str">
            <v>Dívčí Hrad</v>
          </cell>
          <cell r="D14">
            <v>302</v>
          </cell>
          <cell r="H14">
            <v>3063</v>
          </cell>
          <cell r="T14">
            <v>0</v>
          </cell>
          <cell r="U14">
            <v>3063</v>
          </cell>
          <cell r="V14">
            <v>26</v>
          </cell>
          <cell r="AA14">
            <v>3</v>
          </cell>
          <cell r="AB14">
            <v>0</v>
          </cell>
          <cell r="AC14">
            <v>48</v>
          </cell>
          <cell r="AD14">
            <v>48</v>
          </cell>
          <cell r="AF14">
            <v>10</v>
          </cell>
          <cell r="AG14">
            <v>0</v>
          </cell>
          <cell r="AH14">
            <v>0</v>
          </cell>
          <cell r="AI14">
            <v>0</v>
          </cell>
          <cell r="AK14">
            <v>167</v>
          </cell>
          <cell r="AL14">
            <v>42</v>
          </cell>
          <cell r="AM14">
            <v>125</v>
          </cell>
          <cell r="AN14">
            <v>0</v>
          </cell>
          <cell r="AO14">
            <v>0</v>
          </cell>
          <cell r="AP14">
            <v>0</v>
          </cell>
          <cell r="AZ14">
            <v>0</v>
          </cell>
          <cell r="BA14">
            <v>0</v>
          </cell>
          <cell r="BD14">
            <v>0</v>
          </cell>
          <cell r="BE14">
            <v>0</v>
          </cell>
          <cell r="BF14">
            <v>0</v>
          </cell>
          <cell r="BL14">
            <v>0</v>
          </cell>
          <cell r="BN14">
            <v>281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T14">
            <v>0</v>
          </cell>
          <cell r="BV14">
            <v>0</v>
          </cell>
          <cell r="BX14">
            <v>0</v>
          </cell>
          <cell r="CA14">
            <v>20</v>
          </cell>
          <cell r="CB14">
            <v>8</v>
          </cell>
          <cell r="CD14">
            <v>2</v>
          </cell>
          <cell r="CG14">
            <v>2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0</v>
          </cell>
          <cell r="CX14">
            <v>0</v>
          </cell>
          <cell r="DG14">
            <v>30</v>
          </cell>
          <cell r="EI14">
            <v>3593</v>
          </cell>
          <cell r="EJ14">
            <v>0</v>
          </cell>
          <cell r="EK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3593</v>
          </cell>
        </row>
        <row r="15">
          <cell r="A15">
            <v>6</v>
          </cell>
          <cell r="B15" t="str">
            <v>Dvorce</v>
          </cell>
          <cell r="D15">
            <v>1362</v>
          </cell>
          <cell r="H15">
            <v>6937</v>
          </cell>
          <cell r="T15">
            <v>6</v>
          </cell>
          <cell r="U15">
            <v>6937</v>
          </cell>
          <cell r="V15">
            <v>134</v>
          </cell>
          <cell r="AA15">
            <v>120</v>
          </cell>
          <cell r="AB15">
            <v>52</v>
          </cell>
          <cell r="AC15">
            <v>1686</v>
          </cell>
          <cell r="AD15">
            <v>1657</v>
          </cell>
          <cell r="AF15">
            <v>241</v>
          </cell>
          <cell r="AG15">
            <v>30</v>
          </cell>
          <cell r="AH15">
            <v>0</v>
          </cell>
          <cell r="AI15">
            <v>29</v>
          </cell>
          <cell r="AK15">
            <v>11852</v>
          </cell>
          <cell r="AL15">
            <v>183</v>
          </cell>
          <cell r="AM15">
            <v>8711</v>
          </cell>
          <cell r="AN15">
            <v>105</v>
          </cell>
          <cell r="AO15">
            <v>701</v>
          </cell>
          <cell r="AP15">
            <v>2152</v>
          </cell>
          <cell r="AZ15">
            <v>0</v>
          </cell>
          <cell r="BA15">
            <v>0</v>
          </cell>
          <cell r="BD15">
            <v>0</v>
          </cell>
          <cell r="BE15">
            <v>0</v>
          </cell>
          <cell r="BF15">
            <v>0</v>
          </cell>
          <cell r="BL15">
            <v>0</v>
          </cell>
          <cell r="BN15">
            <v>593</v>
          </cell>
          <cell r="BO15">
            <v>0</v>
          </cell>
          <cell r="BP15">
            <v>0</v>
          </cell>
          <cell r="BQ15">
            <v>3</v>
          </cell>
          <cell r="BR15">
            <v>0</v>
          </cell>
          <cell r="BT15">
            <v>0</v>
          </cell>
          <cell r="BV15">
            <v>0</v>
          </cell>
          <cell r="BX15">
            <v>0</v>
          </cell>
          <cell r="CA15">
            <v>108</v>
          </cell>
          <cell r="CB15">
            <v>4</v>
          </cell>
          <cell r="CD15">
            <v>1</v>
          </cell>
          <cell r="CG15">
            <v>6</v>
          </cell>
          <cell r="CI15">
            <v>1</v>
          </cell>
          <cell r="CJ15">
            <v>1</v>
          </cell>
          <cell r="CK15">
            <v>0</v>
          </cell>
          <cell r="CL15">
            <v>0</v>
          </cell>
          <cell r="CM15">
            <v>29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0</v>
          </cell>
          <cell r="CX15">
            <v>0</v>
          </cell>
          <cell r="DG15">
            <v>0</v>
          </cell>
          <cell r="EI15">
            <v>14769</v>
          </cell>
          <cell r="EJ15">
            <v>4739</v>
          </cell>
          <cell r="EK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14769</v>
          </cell>
        </row>
        <row r="16">
          <cell r="A16">
            <v>7</v>
          </cell>
          <cell r="B16" t="str">
            <v>Heřmanovice</v>
          </cell>
          <cell r="D16">
            <v>345</v>
          </cell>
          <cell r="H16">
            <v>2542</v>
          </cell>
          <cell r="T16">
            <v>0</v>
          </cell>
          <cell r="U16">
            <v>2542</v>
          </cell>
          <cell r="V16">
            <v>240</v>
          </cell>
          <cell r="AA16">
            <v>20</v>
          </cell>
          <cell r="AB16">
            <v>0</v>
          </cell>
          <cell r="AC16">
            <v>203</v>
          </cell>
          <cell r="AD16">
            <v>203</v>
          </cell>
          <cell r="AF16">
            <v>2</v>
          </cell>
          <cell r="AG16">
            <v>0</v>
          </cell>
          <cell r="AH16">
            <v>0</v>
          </cell>
          <cell r="AI16">
            <v>0</v>
          </cell>
          <cell r="AK16">
            <v>596</v>
          </cell>
          <cell r="AL16">
            <v>52</v>
          </cell>
          <cell r="AM16">
            <v>536</v>
          </cell>
          <cell r="AN16">
            <v>0</v>
          </cell>
          <cell r="AO16">
            <v>0</v>
          </cell>
          <cell r="AP16">
            <v>8</v>
          </cell>
          <cell r="AZ16">
            <v>0</v>
          </cell>
          <cell r="BA16">
            <v>0</v>
          </cell>
          <cell r="BD16">
            <v>0</v>
          </cell>
          <cell r="BE16">
            <v>0</v>
          </cell>
          <cell r="BF16">
            <v>0</v>
          </cell>
          <cell r="BL16">
            <v>0</v>
          </cell>
          <cell r="BN16">
            <v>350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T16">
            <v>0</v>
          </cell>
          <cell r="BV16">
            <v>0</v>
          </cell>
          <cell r="BX16">
            <v>0</v>
          </cell>
          <cell r="CA16">
            <v>20</v>
          </cell>
          <cell r="CB16">
            <v>1</v>
          </cell>
          <cell r="CD16">
            <v>1</v>
          </cell>
          <cell r="CG16">
            <v>4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0</v>
          </cell>
          <cell r="CX16">
            <v>0</v>
          </cell>
          <cell r="DG16">
            <v>0</v>
          </cell>
          <cell r="EI16">
            <v>5000</v>
          </cell>
          <cell r="EJ16">
            <v>0</v>
          </cell>
          <cell r="EK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5000</v>
          </cell>
        </row>
        <row r="17">
          <cell r="A17">
            <v>8</v>
          </cell>
          <cell r="B17" t="str">
            <v>Hlinka</v>
          </cell>
          <cell r="D17">
            <v>191</v>
          </cell>
          <cell r="H17">
            <v>1036</v>
          </cell>
          <cell r="T17">
            <v>0</v>
          </cell>
          <cell r="U17">
            <v>1036</v>
          </cell>
          <cell r="V17">
            <v>90</v>
          </cell>
          <cell r="AA17">
            <v>14</v>
          </cell>
          <cell r="AB17">
            <v>2</v>
          </cell>
          <cell r="AC17">
            <v>404</v>
          </cell>
          <cell r="AD17">
            <v>404</v>
          </cell>
          <cell r="AF17">
            <v>79</v>
          </cell>
          <cell r="AG17">
            <v>0</v>
          </cell>
          <cell r="AH17">
            <v>0</v>
          </cell>
          <cell r="AI17">
            <v>0</v>
          </cell>
          <cell r="AK17">
            <v>663</v>
          </cell>
          <cell r="AL17">
            <v>23</v>
          </cell>
          <cell r="AM17">
            <v>534</v>
          </cell>
          <cell r="AN17">
            <v>2</v>
          </cell>
          <cell r="AO17">
            <v>62</v>
          </cell>
          <cell r="AP17">
            <v>0</v>
          </cell>
          <cell r="AZ17">
            <v>0</v>
          </cell>
          <cell r="BA17">
            <v>0</v>
          </cell>
          <cell r="BD17">
            <v>0</v>
          </cell>
          <cell r="BE17">
            <v>0</v>
          </cell>
          <cell r="BF17">
            <v>0</v>
          </cell>
          <cell r="BL17">
            <v>0</v>
          </cell>
          <cell r="BN17">
            <v>280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T17">
            <v>0</v>
          </cell>
          <cell r="BV17">
            <v>0</v>
          </cell>
          <cell r="BX17">
            <v>0</v>
          </cell>
          <cell r="CA17">
            <v>15</v>
          </cell>
          <cell r="CB17">
            <v>3</v>
          </cell>
          <cell r="CD17">
            <v>1</v>
          </cell>
          <cell r="CG17">
            <v>1</v>
          </cell>
          <cell r="CI17">
            <v>1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0</v>
          </cell>
          <cell r="CX17">
            <v>0</v>
          </cell>
          <cell r="DG17">
            <v>0</v>
          </cell>
          <cell r="EI17">
            <v>1500</v>
          </cell>
          <cell r="EJ17">
            <v>0</v>
          </cell>
          <cell r="EK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1500</v>
          </cell>
        </row>
        <row r="18">
          <cell r="A18">
            <v>9</v>
          </cell>
          <cell r="B18" t="str">
            <v>Holčovice</v>
          </cell>
          <cell r="D18">
            <v>725</v>
          </cell>
          <cell r="H18">
            <v>5870</v>
          </cell>
          <cell r="T18">
            <v>0</v>
          </cell>
          <cell r="U18">
            <v>5870</v>
          </cell>
          <cell r="V18">
            <v>178</v>
          </cell>
          <cell r="AA18">
            <v>42</v>
          </cell>
          <cell r="AB18">
            <v>22</v>
          </cell>
          <cell r="AC18">
            <v>167</v>
          </cell>
          <cell r="AD18">
            <v>167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K18">
            <v>481</v>
          </cell>
          <cell r="AL18">
            <v>31</v>
          </cell>
          <cell r="AM18">
            <v>350</v>
          </cell>
          <cell r="AN18">
            <v>8</v>
          </cell>
          <cell r="AO18">
            <v>92</v>
          </cell>
          <cell r="AP18">
            <v>0</v>
          </cell>
          <cell r="AZ18">
            <v>0</v>
          </cell>
          <cell r="BA18">
            <v>0</v>
          </cell>
          <cell r="BD18">
            <v>0</v>
          </cell>
          <cell r="BE18">
            <v>0</v>
          </cell>
          <cell r="BF18">
            <v>0</v>
          </cell>
          <cell r="BL18">
            <v>0</v>
          </cell>
          <cell r="BN18">
            <v>351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T18">
            <v>0</v>
          </cell>
          <cell r="BV18">
            <v>0</v>
          </cell>
          <cell r="BX18">
            <v>0</v>
          </cell>
          <cell r="CA18">
            <v>20</v>
          </cell>
          <cell r="CB18">
            <v>1</v>
          </cell>
          <cell r="CD18">
            <v>1</v>
          </cell>
          <cell r="CG18">
            <v>2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X18">
            <v>0</v>
          </cell>
          <cell r="DG18">
            <v>0</v>
          </cell>
          <cell r="EI18">
            <v>6100</v>
          </cell>
          <cell r="EJ18">
            <v>0</v>
          </cell>
          <cell r="EK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6100</v>
          </cell>
        </row>
        <row r="19">
          <cell r="A19">
            <v>10</v>
          </cell>
          <cell r="B19" t="str">
            <v>Horní Město</v>
          </cell>
          <cell r="D19">
            <v>875</v>
          </cell>
          <cell r="H19">
            <v>413</v>
          </cell>
          <cell r="T19">
            <v>4</v>
          </cell>
          <cell r="U19">
            <v>413</v>
          </cell>
          <cell r="V19">
            <v>5</v>
          </cell>
          <cell r="AA19">
            <v>10</v>
          </cell>
          <cell r="AB19">
            <v>1</v>
          </cell>
          <cell r="AC19">
            <v>28</v>
          </cell>
          <cell r="AD19">
            <v>28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K19">
            <v>85</v>
          </cell>
          <cell r="AL19">
            <v>0</v>
          </cell>
          <cell r="AM19">
            <v>83</v>
          </cell>
          <cell r="AN19">
            <v>0</v>
          </cell>
          <cell r="AO19">
            <v>2</v>
          </cell>
          <cell r="AP19">
            <v>0</v>
          </cell>
          <cell r="AZ19">
            <v>0</v>
          </cell>
          <cell r="BA19">
            <v>0</v>
          </cell>
          <cell r="BD19">
            <v>0</v>
          </cell>
          <cell r="BE19">
            <v>0</v>
          </cell>
          <cell r="BF19">
            <v>0</v>
          </cell>
          <cell r="BL19">
            <v>0</v>
          </cell>
          <cell r="BN19">
            <v>346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0</v>
          </cell>
          <cell r="BV19">
            <v>0</v>
          </cell>
          <cell r="BX19">
            <v>0</v>
          </cell>
          <cell r="CA19">
            <v>45</v>
          </cell>
          <cell r="CB19">
            <v>10</v>
          </cell>
          <cell r="CD19">
            <v>1</v>
          </cell>
          <cell r="CG19">
            <v>2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0</v>
          </cell>
          <cell r="CX19">
            <v>0</v>
          </cell>
          <cell r="DG19">
            <v>0</v>
          </cell>
          <cell r="EI19">
            <v>1500</v>
          </cell>
          <cell r="EJ19">
            <v>1500</v>
          </cell>
          <cell r="EK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1500</v>
          </cell>
        </row>
        <row r="20">
          <cell r="A20">
            <v>11</v>
          </cell>
          <cell r="B20" t="str">
            <v>Hošťálkovy</v>
          </cell>
          <cell r="D20">
            <v>595</v>
          </cell>
          <cell r="H20">
            <v>2086</v>
          </cell>
          <cell r="T20">
            <v>0</v>
          </cell>
          <cell r="U20">
            <v>2086</v>
          </cell>
          <cell r="V20">
            <v>113</v>
          </cell>
          <cell r="AA20">
            <v>26</v>
          </cell>
          <cell r="AB20">
            <v>6</v>
          </cell>
          <cell r="AC20">
            <v>195</v>
          </cell>
          <cell r="AD20">
            <v>195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K20">
            <v>1110</v>
          </cell>
          <cell r="AL20">
            <v>11</v>
          </cell>
          <cell r="AM20">
            <v>1041</v>
          </cell>
          <cell r="AN20">
            <v>1</v>
          </cell>
          <cell r="AO20">
            <v>57</v>
          </cell>
          <cell r="AP20">
            <v>0</v>
          </cell>
          <cell r="AZ20">
            <v>0</v>
          </cell>
          <cell r="BA20">
            <v>0</v>
          </cell>
          <cell r="BD20">
            <v>0</v>
          </cell>
          <cell r="BE20">
            <v>0</v>
          </cell>
          <cell r="BF20">
            <v>0</v>
          </cell>
          <cell r="BL20">
            <v>0</v>
          </cell>
          <cell r="BN20">
            <v>281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T20">
            <v>0</v>
          </cell>
          <cell r="BV20">
            <v>0</v>
          </cell>
          <cell r="BX20">
            <v>0</v>
          </cell>
          <cell r="CA20">
            <v>30</v>
          </cell>
          <cell r="CB20">
            <v>2</v>
          </cell>
          <cell r="CD20">
            <v>0</v>
          </cell>
          <cell r="CG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0</v>
          </cell>
          <cell r="CX20">
            <v>0</v>
          </cell>
          <cell r="DG20">
            <v>0</v>
          </cell>
          <cell r="EI20">
            <v>20000</v>
          </cell>
          <cell r="EJ20">
            <v>0</v>
          </cell>
          <cell r="EK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20000</v>
          </cell>
        </row>
        <row r="21">
          <cell r="A21">
            <v>12</v>
          </cell>
          <cell r="B21" t="str">
            <v>Janov</v>
          </cell>
          <cell r="D21">
            <v>296</v>
          </cell>
          <cell r="H21">
            <v>2063</v>
          </cell>
          <cell r="T21">
            <v>0</v>
          </cell>
          <cell r="U21">
            <v>2063</v>
          </cell>
          <cell r="V21">
            <v>36</v>
          </cell>
          <cell r="AA21">
            <v>28</v>
          </cell>
          <cell r="AB21">
            <v>9</v>
          </cell>
          <cell r="AC21">
            <v>228</v>
          </cell>
          <cell r="AD21">
            <v>228</v>
          </cell>
          <cell r="AF21">
            <v>7</v>
          </cell>
          <cell r="AG21">
            <v>0</v>
          </cell>
          <cell r="AH21">
            <v>0</v>
          </cell>
          <cell r="AI21">
            <v>0</v>
          </cell>
          <cell r="AK21">
            <v>1048</v>
          </cell>
          <cell r="AL21">
            <v>69</v>
          </cell>
          <cell r="AM21">
            <v>786</v>
          </cell>
          <cell r="AN21">
            <v>21</v>
          </cell>
          <cell r="AO21">
            <v>87</v>
          </cell>
          <cell r="AP21">
            <v>85</v>
          </cell>
          <cell r="AZ21">
            <v>0</v>
          </cell>
          <cell r="BA21">
            <v>272</v>
          </cell>
          <cell r="BD21">
            <v>27</v>
          </cell>
          <cell r="BE21">
            <v>151</v>
          </cell>
          <cell r="BF21">
            <v>151</v>
          </cell>
          <cell r="BL21">
            <v>0</v>
          </cell>
          <cell r="BN21">
            <v>420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CA21">
            <v>60</v>
          </cell>
          <cell r="CB21">
            <v>6</v>
          </cell>
          <cell r="CD21">
            <v>1</v>
          </cell>
          <cell r="CG21">
            <v>2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0</v>
          </cell>
          <cell r="CX21">
            <v>0</v>
          </cell>
          <cell r="DG21">
            <v>0</v>
          </cell>
          <cell r="EI21">
            <v>6508</v>
          </cell>
          <cell r="EJ21">
            <v>0</v>
          </cell>
          <cell r="EK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6508</v>
          </cell>
        </row>
        <row r="22">
          <cell r="A22">
            <v>13</v>
          </cell>
          <cell r="B22" t="str">
            <v>Jindřichov</v>
          </cell>
          <cell r="D22">
            <v>1295</v>
          </cell>
          <cell r="H22">
            <v>6289</v>
          </cell>
          <cell r="T22">
            <v>0</v>
          </cell>
          <cell r="U22">
            <v>6285</v>
          </cell>
          <cell r="V22">
            <v>70</v>
          </cell>
          <cell r="AA22">
            <v>43</v>
          </cell>
          <cell r="AB22">
            <v>22</v>
          </cell>
          <cell r="AC22">
            <v>719</v>
          </cell>
          <cell r="AD22">
            <v>719</v>
          </cell>
          <cell r="AF22">
            <v>270</v>
          </cell>
          <cell r="AG22">
            <v>28</v>
          </cell>
          <cell r="AH22">
            <v>0</v>
          </cell>
          <cell r="AI22">
            <v>0</v>
          </cell>
          <cell r="AK22">
            <v>1605</v>
          </cell>
          <cell r="AL22">
            <v>26</v>
          </cell>
          <cell r="AM22">
            <v>1139</v>
          </cell>
          <cell r="AN22">
            <v>36</v>
          </cell>
          <cell r="AO22">
            <v>404</v>
          </cell>
          <cell r="AP22">
            <v>0</v>
          </cell>
          <cell r="AZ22">
            <v>0</v>
          </cell>
          <cell r="BA22">
            <v>0</v>
          </cell>
          <cell r="BD22">
            <v>197</v>
          </cell>
          <cell r="BE22">
            <v>37</v>
          </cell>
          <cell r="BF22">
            <v>37</v>
          </cell>
          <cell r="BL22">
            <v>0</v>
          </cell>
          <cell r="BN22">
            <v>461</v>
          </cell>
          <cell r="BO22">
            <v>0</v>
          </cell>
          <cell r="BP22">
            <v>0</v>
          </cell>
          <cell r="BQ22">
            <v>0</v>
          </cell>
          <cell r="BR22">
            <v>1</v>
          </cell>
          <cell r="BT22">
            <v>0</v>
          </cell>
          <cell r="BV22">
            <v>0</v>
          </cell>
          <cell r="BX22">
            <v>0</v>
          </cell>
          <cell r="CA22">
            <v>80</v>
          </cell>
          <cell r="CB22">
            <v>10</v>
          </cell>
          <cell r="CD22">
            <v>3</v>
          </cell>
          <cell r="CG22">
            <v>6</v>
          </cell>
          <cell r="CI22">
            <v>1</v>
          </cell>
          <cell r="CJ22">
            <v>1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0</v>
          </cell>
          <cell r="CX22">
            <v>0</v>
          </cell>
          <cell r="DG22">
            <v>0</v>
          </cell>
          <cell r="EI22">
            <v>9807</v>
          </cell>
          <cell r="EJ22">
            <v>0</v>
          </cell>
          <cell r="EK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9807</v>
          </cell>
        </row>
        <row r="23">
          <cell r="A23">
            <v>14</v>
          </cell>
          <cell r="B23" t="str">
            <v>Jiříkov</v>
          </cell>
          <cell r="D23">
            <v>277</v>
          </cell>
          <cell r="H23">
            <v>1333</v>
          </cell>
          <cell r="T23">
            <v>0</v>
          </cell>
          <cell r="U23">
            <v>1333</v>
          </cell>
          <cell r="V23">
            <v>26</v>
          </cell>
          <cell r="AA23">
            <v>3</v>
          </cell>
          <cell r="AB23">
            <v>0</v>
          </cell>
          <cell r="AC23">
            <v>8</v>
          </cell>
          <cell r="AD23">
            <v>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K23">
            <v>35</v>
          </cell>
          <cell r="AL23">
            <v>0</v>
          </cell>
          <cell r="AM23">
            <v>35</v>
          </cell>
          <cell r="AN23">
            <v>0</v>
          </cell>
          <cell r="AO23">
            <v>0</v>
          </cell>
          <cell r="AP23">
            <v>0</v>
          </cell>
          <cell r="AZ23">
            <v>0</v>
          </cell>
          <cell r="BA23">
            <v>0</v>
          </cell>
          <cell r="BD23">
            <v>0</v>
          </cell>
          <cell r="BE23">
            <v>0</v>
          </cell>
          <cell r="BF23">
            <v>0</v>
          </cell>
          <cell r="BL23">
            <v>0</v>
          </cell>
          <cell r="BN23">
            <v>280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A23">
            <v>35</v>
          </cell>
          <cell r="CB23">
            <v>2</v>
          </cell>
          <cell r="CD23">
            <v>0</v>
          </cell>
          <cell r="CG23">
            <v>3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0</v>
          </cell>
          <cell r="CX23">
            <v>0</v>
          </cell>
          <cell r="DG23">
            <v>150</v>
          </cell>
          <cell r="EI23">
            <v>4000</v>
          </cell>
          <cell r="EJ23">
            <v>0</v>
          </cell>
          <cell r="EK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4000</v>
          </cell>
        </row>
        <row r="24">
          <cell r="A24">
            <v>15</v>
          </cell>
          <cell r="B24" t="str">
            <v>Karlovice</v>
          </cell>
          <cell r="D24">
            <v>1049</v>
          </cell>
          <cell r="H24">
            <v>2996</v>
          </cell>
          <cell r="T24">
            <v>0</v>
          </cell>
          <cell r="U24">
            <v>2996</v>
          </cell>
          <cell r="V24">
            <v>173</v>
          </cell>
          <cell r="AA24">
            <v>64</v>
          </cell>
          <cell r="AB24">
            <v>9</v>
          </cell>
          <cell r="AC24">
            <v>189</v>
          </cell>
          <cell r="AD24">
            <v>189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K24">
            <v>662</v>
          </cell>
          <cell r="AL24">
            <v>25</v>
          </cell>
          <cell r="AM24">
            <v>588</v>
          </cell>
          <cell r="AN24">
            <v>1</v>
          </cell>
          <cell r="AO24">
            <v>48</v>
          </cell>
          <cell r="AP24">
            <v>0</v>
          </cell>
          <cell r="AZ24">
            <v>0</v>
          </cell>
          <cell r="BA24">
            <v>0</v>
          </cell>
          <cell r="BD24">
            <v>0</v>
          </cell>
          <cell r="BE24">
            <v>0</v>
          </cell>
          <cell r="BF24">
            <v>0</v>
          </cell>
          <cell r="BL24">
            <v>0</v>
          </cell>
          <cell r="BN24">
            <v>748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T24">
            <v>0</v>
          </cell>
          <cell r="BV24">
            <v>0</v>
          </cell>
          <cell r="BX24">
            <v>0</v>
          </cell>
          <cell r="CA24">
            <v>25</v>
          </cell>
          <cell r="CB24">
            <v>1</v>
          </cell>
          <cell r="CD24">
            <v>1</v>
          </cell>
          <cell r="CG24">
            <v>8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0</v>
          </cell>
          <cell r="CX24">
            <v>0.1</v>
          </cell>
          <cell r="DG24">
            <v>0</v>
          </cell>
          <cell r="EI24">
            <v>10000</v>
          </cell>
          <cell r="EJ24">
            <v>0</v>
          </cell>
          <cell r="EK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10000</v>
          </cell>
        </row>
        <row r="25">
          <cell r="A25">
            <v>16</v>
          </cell>
          <cell r="B25" t="str">
            <v>Krasov</v>
          </cell>
          <cell r="D25">
            <v>330</v>
          </cell>
          <cell r="H25">
            <v>1856</v>
          </cell>
          <cell r="T25">
            <v>0</v>
          </cell>
          <cell r="U25">
            <v>1856</v>
          </cell>
          <cell r="V25">
            <v>13</v>
          </cell>
          <cell r="AA25">
            <v>12</v>
          </cell>
          <cell r="AB25">
            <v>0</v>
          </cell>
          <cell r="AC25">
            <v>144</v>
          </cell>
          <cell r="AD25">
            <v>144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K25">
            <v>462</v>
          </cell>
          <cell r="AL25">
            <v>17</v>
          </cell>
          <cell r="AM25">
            <v>445</v>
          </cell>
          <cell r="AN25">
            <v>0</v>
          </cell>
          <cell r="AO25">
            <v>0</v>
          </cell>
          <cell r="AP25">
            <v>0</v>
          </cell>
          <cell r="AZ25">
            <v>0</v>
          </cell>
          <cell r="BA25">
            <v>103</v>
          </cell>
          <cell r="BD25">
            <v>0</v>
          </cell>
          <cell r="BE25">
            <v>0</v>
          </cell>
          <cell r="BF25">
            <v>0</v>
          </cell>
          <cell r="BL25">
            <v>0</v>
          </cell>
          <cell r="BN25">
            <v>314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A25">
            <v>17</v>
          </cell>
          <cell r="CB25">
            <v>1</v>
          </cell>
          <cell r="CD25">
            <v>1</v>
          </cell>
          <cell r="CG25">
            <v>2</v>
          </cell>
          <cell r="CI25">
            <v>1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X25">
            <v>0</v>
          </cell>
          <cell r="DG25">
            <v>0</v>
          </cell>
          <cell r="EI25">
            <v>1000</v>
          </cell>
          <cell r="EJ25">
            <v>0</v>
          </cell>
          <cell r="EK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1000</v>
          </cell>
        </row>
        <row r="26">
          <cell r="A26">
            <v>17</v>
          </cell>
          <cell r="B26" t="str">
            <v>Křišťanovice</v>
          </cell>
          <cell r="D26">
            <v>269</v>
          </cell>
          <cell r="H26">
            <v>4024</v>
          </cell>
          <cell r="T26">
            <v>1</v>
          </cell>
          <cell r="U26">
            <v>4022</v>
          </cell>
          <cell r="V26">
            <v>33</v>
          </cell>
          <cell r="AA26">
            <v>25</v>
          </cell>
          <cell r="AB26">
            <v>2</v>
          </cell>
          <cell r="AC26">
            <v>286</v>
          </cell>
          <cell r="AD26">
            <v>286</v>
          </cell>
          <cell r="AF26">
            <v>0</v>
          </cell>
          <cell r="AG26">
            <v>15</v>
          </cell>
          <cell r="AH26">
            <v>0</v>
          </cell>
          <cell r="AI26">
            <v>0</v>
          </cell>
          <cell r="AK26">
            <v>958</v>
          </cell>
          <cell r="AL26">
            <v>26</v>
          </cell>
          <cell r="AM26">
            <v>789</v>
          </cell>
          <cell r="AN26">
            <v>10</v>
          </cell>
          <cell r="AO26">
            <v>85</v>
          </cell>
          <cell r="AP26">
            <v>48</v>
          </cell>
          <cell r="AZ26">
            <v>0</v>
          </cell>
          <cell r="BA26">
            <v>0</v>
          </cell>
          <cell r="BD26">
            <v>2</v>
          </cell>
          <cell r="BE26">
            <v>0</v>
          </cell>
          <cell r="BF26">
            <v>0</v>
          </cell>
          <cell r="BL26">
            <v>0</v>
          </cell>
          <cell r="BN26">
            <v>140</v>
          </cell>
          <cell r="BO26">
            <v>0</v>
          </cell>
          <cell r="BP26">
            <v>0</v>
          </cell>
          <cell r="BQ26">
            <v>1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A26">
            <v>31</v>
          </cell>
          <cell r="CB26">
            <v>2</v>
          </cell>
          <cell r="CD26">
            <v>0</v>
          </cell>
          <cell r="CG26">
            <v>4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0</v>
          </cell>
          <cell r="CX26">
            <v>0</v>
          </cell>
          <cell r="DG26">
            <v>0</v>
          </cell>
          <cell r="EI26">
            <v>2479</v>
          </cell>
          <cell r="EJ26">
            <v>329</v>
          </cell>
          <cell r="EK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2479</v>
          </cell>
        </row>
        <row r="27">
          <cell r="A27">
            <v>18</v>
          </cell>
          <cell r="B27" t="str">
            <v>Leskovec</v>
          </cell>
          <cell r="D27">
            <v>429</v>
          </cell>
          <cell r="H27">
            <v>3589</v>
          </cell>
          <cell r="T27">
            <v>0</v>
          </cell>
          <cell r="U27">
            <v>3589</v>
          </cell>
          <cell r="V27">
            <v>40</v>
          </cell>
          <cell r="AA27">
            <v>30</v>
          </cell>
          <cell r="AB27">
            <v>7</v>
          </cell>
          <cell r="AC27">
            <v>240</v>
          </cell>
          <cell r="AD27">
            <v>240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K27">
            <v>1007</v>
          </cell>
          <cell r="AL27">
            <v>41</v>
          </cell>
          <cell r="AM27">
            <v>725</v>
          </cell>
          <cell r="AN27">
            <v>35</v>
          </cell>
          <cell r="AO27">
            <v>206</v>
          </cell>
          <cell r="AP27">
            <v>0</v>
          </cell>
          <cell r="AZ27">
            <v>0</v>
          </cell>
          <cell r="BA27">
            <v>0</v>
          </cell>
          <cell r="BD27">
            <v>0</v>
          </cell>
          <cell r="BE27">
            <v>0</v>
          </cell>
          <cell r="BF27">
            <v>0</v>
          </cell>
          <cell r="BL27">
            <v>0</v>
          </cell>
          <cell r="BN27">
            <v>420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A27">
            <v>33</v>
          </cell>
          <cell r="CB27">
            <v>2</v>
          </cell>
          <cell r="CD27">
            <v>2</v>
          </cell>
          <cell r="CG27">
            <v>2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0</v>
          </cell>
          <cell r="CX27">
            <v>0</v>
          </cell>
          <cell r="DG27">
            <v>0</v>
          </cell>
          <cell r="EI27">
            <v>4999</v>
          </cell>
          <cell r="EJ27">
            <v>0</v>
          </cell>
          <cell r="EK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4999</v>
          </cell>
        </row>
        <row r="28">
          <cell r="A28">
            <v>19</v>
          </cell>
          <cell r="B28" t="str">
            <v>Liptaň</v>
          </cell>
          <cell r="D28">
            <v>467</v>
          </cell>
          <cell r="H28">
            <v>2864</v>
          </cell>
          <cell r="T28">
            <v>0</v>
          </cell>
          <cell r="U28">
            <v>2864</v>
          </cell>
          <cell r="V28">
            <v>33</v>
          </cell>
          <cell r="AA28">
            <v>41</v>
          </cell>
          <cell r="AB28">
            <v>10</v>
          </cell>
          <cell r="AC28">
            <v>338</v>
          </cell>
          <cell r="AD28">
            <v>338</v>
          </cell>
          <cell r="AF28">
            <v>20</v>
          </cell>
          <cell r="AG28">
            <v>0</v>
          </cell>
          <cell r="AH28">
            <v>0</v>
          </cell>
          <cell r="AI28">
            <v>0</v>
          </cell>
          <cell r="AK28">
            <v>461</v>
          </cell>
          <cell r="AL28">
            <v>1</v>
          </cell>
          <cell r="AM28">
            <v>129</v>
          </cell>
          <cell r="AN28">
            <v>13</v>
          </cell>
          <cell r="AO28">
            <v>19</v>
          </cell>
          <cell r="AP28">
            <v>299</v>
          </cell>
          <cell r="AZ28">
            <v>0</v>
          </cell>
          <cell r="BA28">
            <v>0</v>
          </cell>
          <cell r="BD28">
            <v>0</v>
          </cell>
          <cell r="BE28">
            <v>0</v>
          </cell>
          <cell r="BF28">
            <v>0</v>
          </cell>
          <cell r="BL28">
            <v>0</v>
          </cell>
          <cell r="BN28">
            <v>281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A28">
            <v>45</v>
          </cell>
          <cell r="CB28">
            <v>9</v>
          </cell>
          <cell r="CD28">
            <v>1</v>
          </cell>
          <cell r="CG28">
            <v>3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0</v>
          </cell>
          <cell r="CX28">
            <v>0</v>
          </cell>
          <cell r="DG28">
            <v>0</v>
          </cell>
          <cell r="EI28">
            <v>4000</v>
          </cell>
          <cell r="EJ28">
            <v>0</v>
          </cell>
          <cell r="EK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4000</v>
          </cell>
        </row>
        <row r="29">
          <cell r="A29">
            <v>20</v>
          </cell>
          <cell r="B29" t="str">
            <v>Lomnice</v>
          </cell>
          <cell r="D29">
            <v>513</v>
          </cell>
          <cell r="H29">
            <v>3551</v>
          </cell>
          <cell r="T29">
            <v>0</v>
          </cell>
          <cell r="U29">
            <v>3551</v>
          </cell>
          <cell r="V29">
            <v>44</v>
          </cell>
          <cell r="AA29">
            <v>45</v>
          </cell>
          <cell r="AB29">
            <v>1</v>
          </cell>
          <cell r="AC29">
            <v>134</v>
          </cell>
          <cell r="AD29">
            <v>134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>
            <v>412</v>
          </cell>
          <cell r="AL29">
            <v>5</v>
          </cell>
          <cell r="AM29">
            <v>395</v>
          </cell>
          <cell r="AN29">
            <v>0</v>
          </cell>
          <cell r="AO29">
            <v>12</v>
          </cell>
          <cell r="AP29">
            <v>0</v>
          </cell>
          <cell r="AZ29">
            <v>0</v>
          </cell>
          <cell r="BA29">
            <v>0</v>
          </cell>
          <cell r="BD29">
            <v>0</v>
          </cell>
          <cell r="BE29">
            <v>0</v>
          </cell>
          <cell r="BF29">
            <v>0</v>
          </cell>
          <cell r="BL29">
            <v>0</v>
          </cell>
          <cell r="BN29">
            <v>720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A29">
            <v>27</v>
          </cell>
          <cell r="CB29">
            <v>1</v>
          </cell>
          <cell r="CD29">
            <v>1</v>
          </cell>
          <cell r="CG29">
            <v>2</v>
          </cell>
          <cell r="CI29">
            <v>1</v>
          </cell>
          <cell r="CJ29">
            <v>1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0</v>
          </cell>
          <cell r="CX29">
            <v>0</v>
          </cell>
          <cell r="DG29">
            <v>0</v>
          </cell>
          <cell r="EI29">
            <v>2891</v>
          </cell>
          <cell r="EJ29">
            <v>0</v>
          </cell>
          <cell r="EK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2891</v>
          </cell>
        </row>
        <row r="30">
          <cell r="A30">
            <v>21</v>
          </cell>
          <cell r="B30" t="str">
            <v>Ludvíkov</v>
          </cell>
          <cell r="D30">
            <v>306</v>
          </cell>
          <cell r="H30">
            <v>1824</v>
          </cell>
          <cell r="T30">
            <v>0</v>
          </cell>
          <cell r="U30">
            <v>1824</v>
          </cell>
          <cell r="V30">
            <v>10</v>
          </cell>
          <cell r="AA30">
            <v>28</v>
          </cell>
          <cell r="AB30">
            <v>12</v>
          </cell>
          <cell r="AC30">
            <v>210</v>
          </cell>
          <cell r="AD30">
            <v>210</v>
          </cell>
          <cell r="AF30">
            <v>0</v>
          </cell>
          <cell r="AG30">
            <v>90</v>
          </cell>
          <cell r="AH30">
            <v>0</v>
          </cell>
          <cell r="AI30">
            <v>0</v>
          </cell>
          <cell r="AK30">
            <v>800</v>
          </cell>
          <cell r="AL30">
            <v>120</v>
          </cell>
          <cell r="AM30">
            <v>300</v>
          </cell>
          <cell r="AN30">
            <v>170</v>
          </cell>
          <cell r="AO30">
            <v>210</v>
          </cell>
          <cell r="AP30">
            <v>0</v>
          </cell>
          <cell r="AZ30">
            <v>0</v>
          </cell>
          <cell r="BA30">
            <v>0</v>
          </cell>
          <cell r="BD30">
            <v>0</v>
          </cell>
          <cell r="BE30">
            <v>0</v>
          </cell>
          <cell r="BF30">
            <v>0</v>
          </cell>
          <cell r="BL30">
            <v>0</v>
          </cell>
          <cell r="BN30">
            <v>280</v>
          </cell>
          <cell r="BO30">
            <v>0</v>
          </cell>
          <cell r="BP30">
            <v>0</v>
          </cell>
          <cell r="BQ30">
            <v>1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A30">
            <v>30</v>
          </cell>
          <cell r="CB30">
            <v>4</v>
          </cell>
          <cell r="CD30">
            <v>1</v>
          </cell>
          <cell r="CG30">
            <v>2</v>
          </cell>
          <cell r="CI30">
            <v>1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0</v>
          </cell>
          <cell r="CX30">
            <v>0</v>
          </cell>
          <cell r="DG30">
            <v>0</v>
          </cell>
          <cell r="EI30">
            <v>1000</v>
          </cell>
          <cell r="EJ30">
            <v>0</v>
          </cell>
          <cell r="EK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1000</v>
          </cell>
        </row>
        <row r="31">
          <cell r="A31">
            <v>22</v>
          </cell>
          <cell r="B31" t="str">
            <v>Malá Morávka</v>
          </cell>
          <cell r="D31">
            <v>696</v>
          </cell>
          <cell r="H31">
            <v>3283</v>
          </cell>
          <cell r="T31">
            <v>0</v>
          </cell>
          <cell r="U31">
            <v>3283</v>
          </cell>
          <cell r="V31">
            <v>51</v>
          </cell>
          <cell r="AA31">
            <v>56</v>
          </cell>
          <cell r="AB31">
            <v>12</v>
          </cell>
          <cell r="AC31">
            <v>151</v>
          </cell>
          <cell r="AD31">
            <v>151</v>
          </cell>
          <cell r="AF31">
            <v>16</v>
          </cell>
          <cell r="AG31">
            <v>18</v>
          </cell>
          <cell r="AH31">
            <v>0</v>
          </cell>
          <cell r="AI31">
            <v>0</v>
          </cell>
          <cell r="AK31">
            <v>671</v>
          </cell>
          <cell r="AL31">
            <v>29</v>
          </cell>
          <cell r="AM31">
            <v>584</v>
          </cell>
          <cell r="AN31">
            <v>14</v>
          </cell>
          <cell r="AO31">
            <v>44</v>
          </cell>
          <cell r="AP31">
            <v>0</v>
          </cell>
          <cell r="AZ31">
            <v>0</v>
          </cell>
          <cell r="BA31">
            <v>0</v>
          </cell>
          <cell r="BD31">
            <v>0</v>
          </cell>
          <cell r="BE31">
            <v>0</v>
          </cell>
          <cell r="BF31">
            <v>0</v>
          </cell>
          <cell r="BL31">
            <v>0</v>
          </cell>
          <cell r="BN31">
            <v>280</v>
          </cell>
          <cell r="BO31">
            <v>0</v>
          </cell>
          <cell r="BP31">
            <v>0</v>
          </cell>
          <cell r="BQ31">
            <v>1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A31">
            <v>25</v>
          </cell>
          <cell r="CB31">
            <v>1</v>
          </cell>
          <cell r="CD31">
            <v>1</v>
          </cell>
          <cell r="CG31">
            <v>2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0</v>
          </cell>
          <cell r="CX31">
            <v>0.1</v>
          </cell>
          <cell r="DG31">
            <v>0</v>
          </cell>
          <cell r="EI31">
            <v>7682</v>
          </cell>
          <cell r="EJ31">
            <v>0</v>
          </cell>
          <cell r="EK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7682</v>
          </cell>
        </row>
        <row r="32">
          <cell r="A32">
            <v>23</v>
          </cell>
          <cell r="B32" t="str">
            <v>Malá Štáhle</v>
          </cell>
          <cell r="D32">
            <v>142</v>
          </cell>
          <cell r="H32">
            <v>683</v>
          </cell>
          <cell r="T32">
            <v>2</v>
          </cell>
          <cell r="U32">
            <v>687</v>
          </cell>
          <cell r="V32">
            <v>4</v>
          </cell>
          <cell r="AA32">
            <v>6</v>
          </cell>
          <cell r="AB32">
            <v>2</v>
          </cell>
          <cell r="AC32">
            <v>37</v>
          </cell>
          <cell r="AD32">
            <v>37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K32">
            <v>202</v>
          </cell>
          <cell r="AL32">
            <v>5</v>
          </cell>
          <cell r="AM32">
            <v>123</v>
          </cell>
          <cell r="AN32">
            <v>2</v>
          </cell>
          <cell r="AO32">
            <v>15</v>
          </cell>
          <cell r="AP32">
            <v>57</v>
          </cell>
          <cell r="AZ32">
            <v>0</v>
          </cell>
          <cell r="BA32">
            <v>0</v>
          </cell>
          <cell r="BD32">
            <v>0</v>
          </cell>
          <cell r="BE32">
            <v>0</v>
          </cell>
          <cell r="BF32">
            <v>0</v>
          </cell>
          <cell r="BL32">
            <v>0</v>
          </cell>
          <cell r="BN32">
            <v>140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A32">
            <v>56</v>
          </cell>
          <cell r="CB32">
            <v>11</v>
          </cell>
          <cell r="CD32">
            <v>1</v>
          </cell>
          <cell r="CG32">
            <v>4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0</v>
          </cell>
          <cell r="CX32">
            <v>0</v>
          </cell>
          <cell r="DG32">
            <v>0</v>
          </cell>
          <cell r="EI32">
            <v>2210</v>
          </cell>
          <cell r="EJ32">
            <v>2210</v>
          </cell>
          <cell r="EK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2210</v>
          </cell>
        </row>
        <row r="33">
          <cell r="A33">
            <v>24</v>
          </cell>
          <cell r="B33" t="str">
            <v>Mezina</v>
          </cell>
          <cell r="D33">
            <v>381</v>
          </cell>
          <cell r="H33">
            <v>966</v>
          </cell>
          <cell r="T33">
            <v>0</v>
          </cell>
          <cell r="U33">
            <v>966</v>
          </cell>
          <cell r="V33">
            <v>73</v>
          </cell>
          <cell r="AA33">
            <v>11</v>
          </cell>
          <cell r="AB33">
            <v>0</v>
          </cell>
          <cell r="AC33">
            <v>49</v>
          </cell>
          <cell r="AD33">
            <v>49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K33">
            <v>163</v>
          </cell>
          <cell r="AL33">
            <v>42</v>
          </cell>
          <cell r="AM33">
            <v>121</v>
          </cell>
          <cell r="AN33">
            <v>0</v>
          </cell>
          <cell r="AO33">
            <v>0</v>
          </cell>
          <cell r="AP33">
            <v>0</v>
          </cell>
          <cell r="AZ33">
            <v>0</v>
          </cell>
          <cell r="BA33">
            <v>0</v>
          </cell>
          <cell r="BD33">
            <v>0</v>
          </cell>
          <cell r="BE33">
            <v>0</v>
          </cell>
          <cell r="BF33">
            <v>0</v>
          </cell>
          <cell r="BL33">
            <v>0</v>
          </cell>
          <cell r="BN33">
            <v>211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A33">
            <v>21</v>
          </cell>
          <cell r="CB33">
            <v>1</v>
          </cell>
          <cell r="CD33">
            <v>1</v>
          </cell>
          <cell r="CG33">
            <v>1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0</v>
          </cell>
          <cell r="CX33">
            <v>0</v>
          </cell>
          <cell r="DG33">
            <v>0</v>
          </cell>
          <cell r="EI33">
            <v>0</v>
          </cell>
          <cell r="EJ33">
            <v>0</v>
          </cell>
          <cell r="EK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</row>
        <row r="34">
          <cell r="A34">
            <v>25</v>
          </cell>
          <cell r="B34" t="str">
            <v>Osoblaha</v>
          </cell>
          <cell r="D34">
            <v>1116</v>
          </cell>
          <cell r="H34">
            <v>5802</v>
          </cell>
          <cell r="T34">
            <v>0</v>
          </cell>
          <cell r="U34">
            <v>5802</v>
          </cell>
          <cell r="V34">
            <v>189</v>
          </cell>
          <cell r="AA34">
            <v>31</v>
          </cell>
          <cell r="AB34">
            <v>4</v>
          </cell>
          <cell r="AC34">
            <v>304</v>
          </cell>
          <cell r="AD34">
            <v>304</v>
          </cell>
          <cell r="AF34">
            <v>83</v>
          </cell>
          <cell r="AG34">
            <v>0</v>
          </cell>
          <cell r="AH34">
            <v>0</v>
          </cell>
          <cell r="AI34">
            <v>0</v>
          </cell>
          <cell r="AK34">
            <v>1152</v>
          </cell>
          <cell r="AL34">
            <v>20</v>
          </cell>
          <cell r="AM34">
            <v>1105</v>
          </cell>
          <cell r="AN34">
            <v>11</v>
          </cell>
          <cell r="AO34">
            <v>16</v>
          </cell>
          <cell r="AP34">
            <v>0</v>
          </cell>
          <cell r="AZ34">
            <v>0</v>
          </cell>
          <cell r="BA34">
            <v>0</v>
          </cell>
          <cell r="BD34">
            <v>0</v>
          </cell>
          <cell r="BE34">
            <v>0</v>
          </cell>
          <cell r="BF34">
            <v>0</v>
          </cell>
          <cell r="BL34">
            <v>0</v>
          </cell>
          <cell r="BN34">
            <v>280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A34">
            <v>49</v>
          </cell>
          <cell r="CB34">
            <v>2</v>
          </cell>
          <cell r="CD34">
            <v>1</v>
          </cell>
          <cell r="CG34">
            <v>3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0</v>
          </cell>
          <cell r="CX34">
            <v>0.1</v>
          </cell>
          <cell r="DG34">
            <v>0</v>
          </cell>
          <cell r="EI34">
            <v>19510</v>
          </cell>
          <cell r="EJ34">
            <v>0</v>
          </cell>
          <cell r="EK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19510</v>
          </cell>
        </row>
        <row r="35">
          <cell r="A35">
            <v>26</v>
          </cell>
          <cell r="B35" t="str">
            <v>Roudno</v>
          </cell>
          <cell r="D35">
            <v>216</v>
          </cell>
          <cell r="H35">
            <v>1380</v>
          </cell>
          <cell r="T35">
            <v>0</v>
          </cell>
          <cell r="U35">
            <v>1380</v>
          </cell>
          <cell r="V35">
            <v>24</v>
          </cell>
          <cell r="AA35">
            <v>8</v>
          </cell>
          <cell r="AB35">
            <v>0</v>
          </cell>
          <cell r="AC35">
            <v>39</v>
          </cell>
          <cell r="AD35">
            <v>39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K35">
            <v>155</v>
          </cell>
          <cell r="AL35">
            <v>5</v>
          </cell>
          <cell r="AM35">
            <v>132</v>
          </cell>
          <cell r="AN35">
            <v>2</v>
          </cell>
          <cell r="AO35">
            <v>16</v>
          </cell>
          <cell r="AP35">
            <v>0</v>
          </cell>
          <cell r="AZ35">
            <v>0</v>
          </cell>
          <cell r="BA35">
            <v>0</v>
          </cell>
          <cell r="BD35">
            <v>0</v>
          </cell>
          <cell r="BE35">
            <v>0</v>
          </cell>
          <cell r="BF35">
            <v>0</v>
          </cell>
          <cell r="BL35">
            <v>0</v>
          </cell>
          <cell r="BN35">
            <v>140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A35">
            <v>22</v>
          </cell>
          <cell r="CB35">
            <v>1</v>
          </cell>
          <cell r="CD35">
            <v>1</v>
          </cell>
          <cell r="CG35">
            <v>1</v>
          </cell>
          <cell r="CI35">
            <v>1</v>
          </cell>
          <cell r="CJ35">
            <v>1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0</v>
          </cell>
          <cell r="CX35">
            <v>0</v>
          </cell>
          <cell r="DG35">
            <v>24</v>
          </cell>
          <cell r="EI35">
            <v>2000</v>
          </cell>
          <cell r="EJ35">
            <v>0</v>
          </cell>
          <cell r="EK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2000</v>
          </cell>
        </row>
        <row r="36">
          <cell r="A36">
            <v>27</v>
          </cell>
          <cell r="B36" t="str">
            <v>Rudná pod Pradědem</v>
          </cell>
          <cell r="D36">
            <v>382</v>
          </cell>
          <cell r="H36">
            <v>1183</v>
          </cell>
          <cell r="T36">
            <v>0</v>
          </cell>
          <cell r="U36">
            <v>1183</v>
          </cell>
          <cell r="V36">
            <v>9</v>
          </cell>
          <cell r="AA36">
            <v>7</v>
          </cell>
          <cell r="AB36">
            <v>4</v>
          </cell>
          <cell r="AC36">
            <v>122</v>
          </cell>
          <cell r="AD36">
            <v>122</v>
          </cell>
          <cell r="AF36">
            <v>92</v>
          </cell>
          <cell r="AG36">
            <v>0</v>
          </cell>
          <cell r="AH36">
            <v>0</v>
          </cell>
          <cell r="AI36">
            <v>0</v>
          </cell>
          <cell r="AK36">
            <v>135</v>
          </cell>
          <cell r="AL36">
            <v>26</v>
          </cell>
          <cell r="AM36">
            <v>58</v>
          </cell>
          <cell r="AN36">
            <v>26</v>
          </cell>
          <cell r="AO36">
            <v>25</v>
          </cell>
          <cell r="AP36">
            <v>0</v>
          </cell>
          <cell r="AZ36">
            <v>0</v>
          </cell>
          <cell r="BA36">
            <v>0</v>
          </cell>
          <cell r="BD36">
            <v>0</v>
          </cell>
          <cell r="BE36">
            <v>0</v>
          </cell>
          <cell r="BF36">
            <v>0</v>
          </cell>
          <cell r="BL36">
            <v>0</v>
          </cell>
          <cell r="BN36">
            <v>281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A36">
            <v>30</v>
          </cell>
          <cell r="CB36">
            <v>3</v>
          </cell>
          <cell r="CD36">
            <v>3</v>
          </cell>
          <cell r="CG36">
            <v>4</v>
          </cell>
          <cell r="CI36">
            <v>1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0</v>
          </cell>
          <cell r="CX36">
            <v>0.1</v>
          </cell>
          <cell r="DG36">
            <v>0</v>
          </cell>
          <cell r="EI36">
            <v>300</v>
          </cell>
          <cell r="EJ36">
            <v>0</v>
          </cell>
          <cell r="EK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300</v>
          </cell>
        </row>
        <row r="37">
          <cell r="A37">
            <v>28</v>
          </cell>
          <cell r="B37" t="str">
            <v>Slezské Pavlovice</v>
          </cell>
          <cell r="D37">
            <v>232</v>
          </cell>
          <cell r="H37">
            <v>1126</v>
          </cell>
          <cell r="T37">
            <v>0</v>
          </cell>
          <cell r="U37">
            <v>1126</v>
          </cell>
          <cell r="V37">
            <v>5</v>
          </cell>
          <cell r="AA37">
            <v>26</v>
          </cell>
          <cell r="AB37">
            <v>16</v>
          </cell>
          <cell r="AC37">
            <v>177</v>
          </cell>
          <cell r="AD37">
            <v>177</v>
          </cell>
          <cell r="AF37">
            <v>0</v>
          </cell>
          <cell r="AG37">
            <v>97</v>
          </cell>
          <cell r="AH37">
            <v>0</v>
          </cell>
          <cell r="AI37">
            <v>0</v>
          </cell>
          <cell r="AK37">
            <v>300</v>
          </cell>
          <cell r="AL37">
            <v>0</v>
          </cell>
          <cell r="AM37">
            <v>129</v>
          </cell>
          <cell r="AN37">
            <v>31</v>
          </cell>
          <cell r="AO37">
            <v>140</v>
          </cell>
          <cell r="AP37">
            <v>0</v>
          </cell>
          <cell r="AZ37">
            <v>0</v>
          </cell>
          <cell r="BA37">
            <v>0</v>
          </cell>
          <cell r="BD37">
            <v>0</v>
          </cell>
          <cell r="BE37">
            <v>0</v>
          </cell>
          <cell r="BF37">
            <v>0</v>
          </cell>
          <cell r="BL37">
            <v>0</v>
          </cell>
          <cell r="BN37">
            <v>210</v>
          </cell>
          <cell r="BO37">
            <v>0</v>
          </cell>
          <cell r="BP37">
            <v>0</v>
          </cell>
          <cell r="BQ37">
            <v>6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A37">
            <v>50</v>
          </cell>
          <cell r="CB37">
            <v>5</v>
          </cell>
          <cell r="CD37">
            <v>1</v>
          </cell>
          <cell r="CG37">
            <v>2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0</v>
          </cell>
          <cell r="CX37">
            <v>0</v>
          </cell>
          <cell r="DG37">
            <v>0</v>
          </cell>
          <cell r="EI37">
            <v>0</v>
          </cell>
          <cell r="EJ37">
            <v>0</v>
          </cell>
          <cell r="EK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</row>
        <row r="38">
          <cell r="A38">
            <v>29</v>
          </cell>
          <cell r="B38" t="str">
            <v>Slezské Rudoltice</v>
          </cell>
          <cell r="D38">
            <v>554</v>
          </cell>
          <cell r="H38">
            <v>2882</v>
          </cell>
          <cell r="T38">
            <v>0</v>
          </cell>
          <cell r="U38">
            <v>2882</v>
          </cell>
          <cell r="V38">
            <v>63</v>
          </cell>
          <cell r="AA38">
            <v>65</v>
          </cell>
          <cell r="AB38">
            <v>30</v>
          </cell>
          <cell r="AC38">
            <v>782</v>
          </cell>
          <cell r="AD38">
            <v>626</v>
          </cell>
          <cell r="AF38">
            <v>292</v>
          </cell>
          <cell r="AG38">
            <v>25</v>
          </cell>
          <cell r="AH38">
            <v>0</v>
          </cell>
          <cell r="AI38">
            <v>156</v>
          </cell>
          <cell r="AK38">
            <v>770</v>
          </cell>
          <cell r="AL38">
            <v>73</v>
          </cell>
          <cell r="AM38">
            <v>577</v>
          </cell>
          <cell r="AN38">
            <v>25</v>
          </cell>
          <cell r="AO38">
            <v>95</v>
          </cell>
          <cell r="AP38">
            <v>0</v>
          </cell>
          <cell r="AZ38">
            <v>0</v>
          </cell>
          <cell r="BA38">
            <v>9</v>
          </cell>
          <cell r="BD38">
            <v>0</v>
          </cell>
          <cell r="BE38">
            <v>0</v>
          </cell>
          <cell r="BF38">
            <v>0</v>
          </cell>
          <cell r="BL38">
            <v>0</v>
          </cell>
          <cell r="BN38">
            <v>281</v>
          </cell>
          <cell r="BO38">
            <v>0</v>
          </cell>
          <cell r="BP38">
            <v>0</v>
          </cell>
          <cell r="BQ38">
            <v>1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A38">
            <v>60</v>
          </cell>
          <cell r="CB38">
            <v>7</v>
          </cell>
          <cell r="CD38">
            <v>3</v>
          </cell>
          <cell r="CG38">
            <v>4</v>
          </cell>
          <cell r="CI38">
            <v>1</v>
          </cell>
          <cell r="CJ38">
            <v>1</v>
          </cell>
          <cell r="CK38">
            <v>6350</v>
          </cell>
          <cell r="CL38">
            <v>2</v>
          </cell>
          <cell r="CM38">
            <v>79</v>
          </cell>
          <cell r="CN38">
            <v>0</v>
          </cell>
          <cell r="CO38">
            <v>77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0</v>
          </cell>
          <cell r="CX38">
            <v>0</v>
          </cell>
          <cell r="DG38">
            <v>0</v>
          </cell>
          <cell r="EI38">
            <v>10000</v>
          </cell>
          <cell r="EJ38">
            <v>0</v>
          </cell>
          <cell r="EK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10000</v>
          </cell>
        </row>
        <row r="39">
          <cell r="A39">
            <v>30</v>
          </cell>
          <cell r="B39" t="str">
            <v>Sosnová</v>
          </cell>
          <cell r="D39">
            <v>406</v>
          </cell>
          <cell r="H39">
            <v>3273</v>
          </cell>
          <cell r="T39">
            <v>0</v>
          </cell>
          <cell r="U39">
            <v>3273</v>
          </cell>
          <cell r="V39">
            <v>38</v>
          </cell>
          <cell r="AA39">
            <v>15</v>
          </cell>
          <cell r="AB39">
            <v>3</v>
          </cell>
          <cell r="AC39">
            <v>121</v>
          </cell>
          <cell r="AD39">
            <v>121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K39">
            <v>544</v>
          </cell>
          <cell r="AL39">
            <v>11</v>
          </cell>
          <cell r="AM39">
            <v>521</v>
          </cell>
          <cell r="AN39">
            <v>0</v>
          </cell>
          <cell r="AO39">
            <v>12</v>
          </cell>
          <cell r="AP39">
            <v>0</v>
          </cell>
          <cell r="AZ39">
            <v>0</v>
          </cell>
          <cell r="BA39">
            <v>0</v>
          </cell>
          <cell r="BD39">
            <v>0</v>
          </cell>
          <cell r="BE39">
            <v>0</v>
          </cell>
          <cell r="BF39">
            <v>0</v>
          </cell>
          <cell r="BL39">
            <v>0</v>
          </cell>
          <cell r="BN39">
            <v>350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A39">
            <v>48</v>
          </cell>
          <cell r="CB39">
            <v>4</v>
          </cell>
          <cell r="CD39">
            <v>0</v>
          </cell>
          <cell r="CG39">
            <v>1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0</v>
          </cell>
          <cell r="CX39">
            <v>0</v>
          </cell>
          <cell r="DG39">
            <v>0</v>
          </cell>
          <cell r="EI39">
            <v>6000</v>
          </cell>
          <cell r="EJ39">
            <v>0</v>
          </cell>
          <cell r="EK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6000</v>
          </cell>
        </row>
        <row r="40">
          <cell r="A40">
            <v>31</v>
          </cell>
          <cell r="B40" t="str">
            <v>Stará Ves</v>
          </cell>
          <cell r="D40">
            <v>513</v>
          </cell>
          <cell r="H40">
            <v>2463</v>
          </cell>
          <cell r="T40">
            <v>3</v>
          </cell>
          <cell r="U40">
            <v>2463</v>
          </cell>
          <cell r="V40">
            <v>4</v>
          </cell>
          <cell r="AA40">
            <v>21</v>
          </cell>
          <cell r="AB40">
            <v>3</v>
          </cell>
          <cell r="AC40">
            <v>106</v>
          </cell>
          <cell r="AD40">
            <v>106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K40">
            <v>541</v>
          </cell>
          <cell r="AL40">
            <v>0</v>
          </cell>
          <cell r="AM40">
            <v>386</v>
          </cell>
          <cell r="AN40">
            <v>1</v>
          </cell>
          <cell r="AO40">
            <v>3</v>
          </cell>
          <cell r="AP40">
            <v>151</v>
          </cell>
          <cell r="AZ40">
            <v>0</v>
          </cell>
          <cell r="BA40">
            <v>0</v>
          </cell>
          <cell r="BD40">
            <v>0</v>
          </cell>
          <cell r="BE40">
            <v>0</v>
          </cell>
          <cell r="BF40">
            <v>0</v>
          </cell>
          <cell r="BL40">
            <v>0</v>
          </cell>
          <cell r="BN40">
            <v>284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A40">
            <v>16</v>
          </cell>
          <cell r="CB40">
            <v>1</v>
          </cell>
          <cell r="CD40">
            <v>0</v>
          </cell>
          <cell r="CG40">
            <v>3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0</v>
          </cell>
          <cell r="CX40">
            <v>0</v>
          </cell>
          <cell r="DG40">
            <v>0</v>
          </cell>
          <cell r="EI40">
            <v>1295</v>
          </cell>
          <cell r="EJ40">
            <v>1295</v>
          </cell>
          <cell r="EK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1295</v>
          </cell>
        </row>
        <row r="41">
          <cell r="A41">
            <v>32</v>
          </cell>
          <cell r="B41" t="str">
            <v>Staré Heřminovy</v>
          </cell>
          <cell r="D41">
            <v>218</v>
          </cell>
          <cell r="H41">
            <v>3314</v>
          </cell>
          <cell r="T41">
            <v>0</v>
          </cell>
          <cell r="U41">
            <v>3314</v>
          </cell>
          <cell r="V41">
            <v>71</v>
          </cell>
          <cell r="AA41">
            <v>17</v>
          </cell>
          <cell r="AB41">
            <v>4</v>
          </cell>
          <cell r="AC41">
            <v>387</v>
          </cell>
          <cell r="AD41">
            <v>219</v>
          </cell>
          <cell r="AF41">
            <v>0</v>
          </cell>
          <cell r="AG41">
            <v>11</v>
          </cell>
          <cell r="AH41">
            <v>0</v>
          </cell>
          <cell r="AI41">
            <v>168</v>
          </cell>
          <cell r="AK41">
            <v>575</v>
          </cell>
          <cell r="AL41">
            <v>39</v>
          </cell>
          <cell r="AM41">
            <v>213</v>
          </cell>
          <cell r="AN41">
            <v>28</v>
          </cell>
          <cell r="AO41">
            <v>145</v>
          </cell>
          <cell r="AP41">
            <v>150</v>
          </cell>
          <cell r="AZ41">
            <v>74</v>
          </cell>
          <cell r="BA41">
            <v>194</v>
          </cell>
          <cell r="BD41">
            <v>0</v>
          </cell>
          <cell r="BE41">
            <v>0</v>
          </cell>
          <cell r="BF41">
            <v>0</v>
          </cell>
          <cell r="BL41">
            <v>0</v>
          </cell>
          <cell r="BN41">
            <v>246</v>
          </cell>
          <cell r="BO41">
            <v>0</v>
          </cell>
          <cell r="BP41">
            <v>0</v>
          </cell>
          <cell r="BQ41">
            <v>1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A41">
            <v>33</v>
          </cell>
          <cell r="CB41">
            <v>6</v>
          </cell>
          <cell r="CD41">
            <v>1</v>
          </cell>
          <cell r="CG41">
            <v>2</v>
          </cell>
          <cell r="CI41">
            <v>1</v>
          </cell>
          <cell r="CJ41">
            <v>1</v>
          </cell>
          <cell r="CK41">
            <v>4263</v>
          </cell>
          <cell r="CL41">
            <v>0</v>
          </cell>
          <cell r="CM41">
            <v>111</v>
          </cell>
          <cell r="CN41">
            <v>0</v>
          </cell>
          <cell r="CO41">
            <v>57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0</v>
          </cell>
          <cell r="CX41">
            <v>0</v>
          </cell>
          <cell r="DG41">
            <v>0</v>
          </cell>
          <cell r="EI41">
            <v>3000</v>
          </cell>
          <cell r="EJ41">
            <v>0</v>
          </cell>
          <cell r="EK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3000</v>
          </cell>
        </row>
        <row r="42">
          <cell r="A42">
            <v>33</v>
          </cell>
          <cell r="B42" t="str">
            <v>Staré Město</v>
          </cell>
          <cell r="D42">
            <v>915</v>
          </cell>
          <cell r="H42">
            <v>1468</v>
          </cell>
          <cell r="T42">
            <v>0</v>
          </cell>
          <cell r="U42">
            <v>1468</v>
          </cell>
          <cell r="V42">
            <v>3</v>
          </cell>
          <cell r="AA42">
            <v>7</v>
          </cell>
          <cell r="AB42">
            <v>0</v>
          </cell>
          <cell r="AC42">
            <v>35</v>
          </cell>
          <cell r="AD42">
            <v>35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K42">
            <v>122</v>
          </cell>
          <cell r="AL42">
            <v>0</v>
          </cell>
          <cell r="AM42">
            <v>122</v>
          </cell>
          <cell r="AN42">
            <v>0</v>
          </cell>
          <cell r="AO42">
            <v>0</v>
          </cell>
          <cell r="AP42">
            <v>0</v>
          </cell>
          <cell r="AZ42">
            <v>0</v>
          </cell>
          <cell r="BA42">
            <v>0</v>
          </cell>
          <cell r="BD42">
            <v>0</v>
          </cell>
          <cell r="BE42">
            <v>0</v>
          </cell>
          <cell r="BF42">
            <v>0</v>
          </cell>
          <cell r="BL42">
            <v>0</v>
          </cell>
          <cell r="BN42">
            <v>211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A42">
            <v>32</v>
          </cell>
          <cell r="CB42">
            <v>1</v>
          </cell>
          <cell r="CD42">
            <v>1</v>
          </cell>
          <cell r="CG42">
            <v>2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0</v>
          </cell>
          <cell r="CX42">
            <v>0</v>
          </cell>
          <cell r="DG42">
            <v>0</v>
          </cell>
          <cell r="EI42">
            <v>0</v>
          </cell>
          <cell r="EJ42">
            <v>0</v>
          </cell>
          <cell r="EK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</row>
        <row r="43">
          <cell r="A43">
            <v>34</v>
          </cell>
          <cell r="B43" t="str">
            <v>Světlá Hora</v>
          </cell>
          <cell r="D43">
            <v>1455</v>
          </cell>
          <cell r="H43">
            <v>4200</v>
          </cell>
          <cell r="T43">
            <v>0</v>
          </cell>
          <cell r="U43">
            <v>4200</v>
          </cell>
          <cell r="V43">
            <v>96</v>
          </cell>
          <cell r="AA43">
            <v>72</v>
          </cell>
          <cell r="AB43">
            <v>25</v>
          </cell>
          <cell r="AC43">
            <v>698</v>
          </cell>
          <cell r="AD43">
            <v>633</v>
          </cell>
          <cell r="AF43">
            <v>128</v>
          </cell>
          <cell r="AG43">
            <v>26</v>
          </cell>
          <cell r="AH43">
            <v>0</v>
          </cell>
          <cell r="AI43">
            <v>65</v>
          </cell>
          <cell r="AK43">
            <v>1777</v>
          </cell>
          <cell r="AL43">
            <v>266</v>
          </cell>
          <cell r="AM43">
            <v>1050</v>
          </cell>
          <cell r="AN43">
            <v>82</v>
          </cell>
          <cell r="AO43">
            <v>379</v>
          </cell>
          <cell r="AP43">
            <v>0</v>
          </cell>
          <cell r="AZ43">
            <v>0</v>
          </cell>
          <cell r="BA43">
            <v>157</v>
          </cell>
          <cell r="BD43">
            <v>0</v>
          </cell>
          <cell r="BE43">
            <v>0</v>
          </cell>
          <cell r="BF43">
            <v>0</v>
          </cell>
          <cell r="BL43">
            <v>0</v>
          </cell>
          <cell r="BN43">
            <v>510</v>
          </cell>
          <cell r="BO43">
            <v>0</v>
          </cell>
          <cell r="BP43">
            <v>0</v>
          </cell>
          <cell r="BQ43">
            <v>3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A43">
            <v>100</v>
          </cell>
          <cell r="CB43">
            <v>12</v>
          </cell>
          <cell r="CD43">
            <v>6</v>
          </cell>
          <cell r="CG43">
            <v>3</v>
          </cell>
          <cell r="CI43">
            <v>1</v>
          </cell>
          <cell r="CJ43">
            <v>1</v>
          </cell>
          <cell r="CK43">
            <v>3461</v>
          </cell>
          <cell r="CL43">
            <v>0</v>
          </cell>
          <cell r="CM43">
            <v>65</v>
          </cell>
          <cell r="CN43">
            <v>47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V43">
            <v>0</v>
          </cell>
          <cell r="CX43">
            <v>0</v>
          </cell>
          <cell r="DG43">
            <v>0</v>
          </cell>
          <cell r="EI43">
            <v>0</v>
          </cell>
          <cell r="EJ43">
            <v>0</v>
          </cell>
          <cell r="EK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</row>
        <row r="44">
          <cell r="A44">
            <v>35</v>
          </cell>
          <cell r="B44" t="str">
            <v>Svobodné Heřmanice</v>
          </cell>
          <cell r="D44">
            <v>528</v>
          </cell>
          <cell r="H44">
            <v>3728</v>
          </cell>
          <cell r="T44">
            <v>0</v>
          </cell>
          <cell r="U44">
            <v>3728</v>
          </cell>
          <cell r="V44">
            <v>5</v>
          </cell>
          <cell r="AA44">
            <v>17</v>
          </cell>
          <cell r="AB44">
            <v>5</v>
          </cell>
          <cell r="AC44">
            <v>58</v>
          </cell>
          <cell r="AD44">
            <v>58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K44">
            <v>320</v>
          </cell>
          <cell r="AL44">
            <v>7</v>
          </cell>
          <cell r="AM44">
            <v>220</v>
          </cell>
          <cell r="AN44">
            <v>4</v>
          </cell>
          <cell r="AO44">
            <v>89</v>
          </cell>
          <cell r="AP44">
            <v>0</v>
          </cell>
          <cell r="AZ44">
            <v>0</v>
          </cell>
          <cell r="BA44">
            <v>0</v>
          </cell>
          <cell r="BD44">
            <v>0</v>
          </cell>
          <cell r="BE44">
            <v>0</v>
          </cell>
          <cell r="BF44">
            <v>0</v>
          </cell>
          <cell r="BL44">
            <v>0</v>
          </cell>
          <cell r="BN44">
            <v>311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A44">
            <v>50</v>
          </cell>
          <cell r="CB44">
            <v>2</v>
          </cell>
          <cell r="CD44">
            <v>1</v>
          </cell>
          <cell r="CG44">
            <v>3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V44">
            <v>0</v>
          </cell>
          <cell r="CX44">
            <v>0</v>
          </cell>
          <cell r="DG44">
            <v>0</v>
          </cell>
          <cell r="EI44">
            <v>0</v>
          </cell>
          <cell r="EJ44">
            <v>0</v>
          </cell>
          <cell r="EK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</row>
        <row r="45">
          <cell r="A45">
            <v>36</v>
          </cell>
          <cell r="B45" t="str">
            <v>Široká Niva</v>
          </cell>
          <cell r="D45">
            <v>572</v>
          </cell>
          <cell r="H45">
            <v>2687</v>
          </cell>
          <cell r="T45">
            <v>0</v>
          </cell>
          <cell r="U45">
            <v>2687</v>
          </cell>
          <cell r="V45">
            <v>45</v>
          </cell>
          <cell r="AA45">
            <v>16</v>
          </cell>
          <cell r="AB45">
            <v>7</v>
          </cell>
          <cell r="AC45">
            <v>50</v>
          </cell>
          <cell r="AD45">
            <v>50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K45">
            <v>205</v>
          </cell>
          <cell r="AL45">
            <v>5</v>
          </cell>
          <cell r="AM45">
            <v>179</v>
          </cell>
          <cell r="AN45">
            <v>1</v>
          </cell>
          <cell r="AO45">
            <v>20</v>
          </cell>
          <cell r="AP45">
            <v>0</v>
          </cell>
          <cell r="AZ45">
            <v>0</v>
          </cell>
          <cell r="BA45">
            <v>0</v>
          </cell>
          <cell r="BD45">
            <v>0</v>
          </cell>
          <cell r="BE45">
            <v>0</v>
          </cell>
          <cell r="BF45">
            <v>0</v>
          </cell>
          <cell r="BL45">
            <v>0</v>
          </cell>
          <cell r="BN45">
            <v>350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A45">
            <v>20</v>
          </cell>
          <cell r="CB45">
            <v>4</v>
          </cell>
          <cell r="CD45">
            <v>0</v>
          </cell>
          <cell r="CG45">
            <v>2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V45">
            <v>0</v>
          </cell>
          <cell r="CX45">
            <v>0</v>
          </cell>
          <cell r="DG45">
            <v>0</v>
          </cell>
          <cell r="EI45">
            <v>0</v>
          </cell>
          <cell r="EJ45">
            <v>0</v>
          </cell>
          <cell r="EK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</row>
        <row r="46">
          <cell r="A46">
            <v>37</v>
          </cell>
          <cell r="B46" t="str">
            <v>Třemešná</v>
          </cell>
          <cell r="D46">
            <v>917</v>
          </cell>
          <cell r="H46">
            <v>2567</v>
          </cell>
          <cell r="T46">
            <v>0</v>
          </cell>
          <cell r="U46">
            <v>2567</v>
          </cell>
          <cell r="V46">
            <v>21</v>
          </cell>
          <cell r="AA46">
            <v>32</v>
          </cell>
          <cell r="AB46">
            <v>10</v>
          </cell>
          <cell r="AC46">
            <v>116</v>
          </cell>
          <cell r="AD46">
            <v>116</v>
          </cell>
          <cell r="AF46">
            <v>0</v>
          </cell>
          <cell r="AG46">
            <v>10</v>
          </cell>
          <cell r="AH46">
            <v>0</v>
          </cell>
          <cell r="AI46">
            <v>0</v>
          </cell>
          <cell r="AK46">
            <v>504</v>
          </cell>
          <cell r="AL46">
            <v>0</v>
          </cell>
          <cell r="AM46">
            <v>486</v>
          </cell>
          <cell r="AN46">
            <v>0</v>
          </cell>
          <cell r="AO46">
            <v>18</v>
          </cell>
          <cell r="AP46">
            <v>0</v>
          </cell>
          <cell r="AZ46">
            <v>0</v>
          </cell>
          <cell r="BA46">
            <v>0</v>
          </cell>
          <cell r="BD46">
            <v>0</v>
          </cell>
          <cell r="BE46">
            <v>0</v>
          </cell>
          <cell r="BF46">
            <v>0</v>
          </cell>
          <cell r="BL46">
            <v>0</v>
          </cell>
          <cell r="BN46">
            <v>210</v>
          </cell>
          <cell r="BO46">
            <v>0</v>
          </cell>
          <cell r="BP46">
            <v>0</v>
          </cell>
          <cell r="BQ46">
            <v>2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A46">
            <v>28</v>
          </cell>
          <cell r="CB46">
            <v>3</v>
          </cell>
          <cell r="CD46">
            <v>1</v>
          </cell>
          <cell r="CG46">
            <v>2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V46">
            <v>0</v>
          </cell>
          <cell r="CX46">
            <v>0</v>
          </cell>
          <cell r="DG46">
            <v>0</v>
          </cell>
          <cell r="EI46">
            <v>0</v>
          </cell>
          <cell r="EJ46">
            <v>0</v>
          </cell>
          <cell r="EK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</row>
        <row r="47">
          <cell r="A47">
            <v>38</v>
          </cell>
          <cell r="B47" t="str">
            <v>Václavov</v>
          </cell>
          <cell r="D47">
            <v>454</v>
          </cell>
          <cell r="H47">
            <v>2596</v>
          </cell>
          <cell r="T47">
            <v>0</v>
          </cell>
          <cell r="U47">
            <v>2596</v>
          </cell>
          <cell r="V47">
            <v>18</v>
          </cell>
          <cell r="AA47">
            <v>22</v>
          </cell>
          <cell r="AB47">
            <v>1</v>
          </cell>
          <cell r="AC47">
            <v>69</v>
          </cell>
          <cell r="AD47">
            <v>69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K47">
            <v>223</v>
          </cell>
          <cell r="AL47">
            <v>0</v>
          </cell>
          <cell r="AM47">
            <v>220</v>
          </cell>
          <cell r="AN47">
            <v>0</v>
          </cell>
          <cell r="AO47">
            <v>3</v>
          </cell>
          <cell r="AP47">
            <v>0</v>
          </cell>
          <cell r="AZ47">
            <v>0</v>
          </cell>
          <cell r="BA47">
            <v>0</v>
          </cell>
          <cell r="BD47">
            <v>0</v>
          </cell>
          <cell r="BE47">
            <v>0</v>
          </cell>
          <cell r="BF47">
            <v>0</v>
          </cell>
          <cell r="BL47">
            <v>0</v>
          </cell>
          <cell r="BN47">
            <v>210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A47">
            <v>30</v>
          </cell>
          <cell r="CB47">
            <v>4</v>
          </cell>
          <cell r="CD47">
            <v>1</v>
          </cell>
          <cell r="CG47">
            <v>2</v>
          </cell>
          <cell r="CI47">
            <v>1</v>
          </cell>
          <cell r="CJ47">
            <v>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V47">
            <v>0</v>
          </cell>
          <cell r="CX47">
            <v>0</v>
          </cell>
          <cell r="DG47">
            <v>75</v>
          </cell>
          <cell r="EI47">
            <v>2000</v>
          </cell>
          <cell r="EJ47">
            <v>0</v>
          </cell>
          <cell r="EK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2000</v>
          </cell>
        </row>
        <row r="48">
          <cell r="A48">
            <v>39</v>
          </cell>
          <cell r="B48" t="str">
            <v>Velká Štáhle</v>
          </cell>
          <cell r="D48">
            <v>343</v>
          </cell>
          <cell r="H48">
            <v>2688</v>
          </cell>
          <cell r="T48">
            <v>2</v>
          </cell>
          <cell r="U48">
            <v>2688</v>
          </cell>
          <cell r="V48">
            <v>63</v>
          </cell>
          <cell r="AA48">
            <v>35</v>
          </cell>
          <cell r="AB48">
            <v>10</v>
          </cell>
          <cell r="AC48">
            <v>127</v>
          </cell>
          <cell r="AD48">
            <v>127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K48">
            <v>512</v>
          </cell>
          <cell r="AL48">
            <v>20</v>
          </cell>
          <cell r="AM48">
            <v>421</v>
          </cell>
          <cell r="AN48">
            <v>10</v>
          </cell>
          <cell r="AO48">
            <v>52</v>
          </cell>
          <cell r="AP48">
            <v>9</v>
          </cell>
          <cell r="AZ48">
            <v>0</v>
          </cell>
          <cell r="BA48">
            <v>0</v>
          </cell>
          <cell r="BD48">
            <v>0</v>
          </cell>
          <cell r="BE48">
            <v>0</v>
          </cell>
          <cell r="BF48">
            <v>0</v>
          </cell>
          <cell r="BL48">
            <v>0</v>
          </cell>
          <cell r="BN48">
            <v>420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A48">
            <v>30</v>
          </cell>
          <cell r="CB48">
            <v>5</v>
          </cell>
          <cell r="CD48">
            <v>0</v>
          </cell>
          <cell r="CG48">
            <v>2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V48">
            <v>0</v>
          </cell>
          <cell r="CX48">
            <v>0</v>
          </cell>
          <cell r="DG48">
            <v>0</v>
          </cell>
          <cell r="EI48">
            <v>12409</v>
          </cell>
          <cell r="EJ48">
            <v>1409</v>
          </cell>
          <cell r="EK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12409</v>
          </cell>
        </row>
        <row r="49">
          <cell r="A49">
            <v>40</v>
          </cell>
          <cell r="B49" t="str">
            <v>Vysoká</v>
          </cell>
          <cell r="D49">
            <v>347</v>
          </cell>
          <cell r="H49">
            <v>2780</v>
          </cell>
          <cell r="T49">
            <v>0</v>
          </cell>
          <cell r="U49">
            <v>2780</v>
          </cell>
          <cell r="V49">
            <v>8</v>
          </cell>
          <cell r="AA49">
            <v>25</v>
          </cell>
          <cell r="AB49">
            <v>8</v>
          </cell>
          <cell r="AC49">
            <v>181</v>
          </cell>
          <cell r="AD49">
            <v>181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K49">
            <v>628</v>
          </cell>
          <cell r="AL49">
            <v>48</v>
          </cell>
          <cell r="AM49">
            <v>468</v>
          </cell>
          <cell r="AN49">
            <v>35</v>
          </cell>
          <cell r="AO49">
            <v>77</v>
          </cell>
          <cell r="AP49">
            <v>0</v>
          </cell>
          <cell r="AZ49">
            <v>0</v>
          </cell>
          <cell r="BA49">
            <v>0</v>
          </cell>
          <cell r="BD49">
            <v>0</v>
          </cell>
          <cell r="BE49">
            <v>0</v>
          </cell>
          <cell r="BF49">
            <v>0</v>
          </cell>
          <cell r="BL49">
            <v>0</v>
          </cell>
          <cell r="BN49">
            <v>440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A49">
            <v>75</v>
          </cell>
          <cell r="CB49">
            <v>10</v>
          </cell>
          <cell r="CD49">
            <v>0</v>
          </cell>
          <cell r="CG49">
            <v>2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V49">
            <v>0</v>
          </cell>
          <cell r="CX49">
            <v>0</v>
          </cell>
          <cell r="DG49">
            <v>0</v>
          </cell>
          <cell r="EI49">
            <v>0</v>
          </cell>
          <cell r="EJ49">
            <v>0</v>
          </cell>
          <cell r="EK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</row>
        <row r="50">
          <cell r="A50">
            <v>41</v>
          </cell>
          <cell r="B50" t="str">
            <v>Zátor</v>
          </cell>
          <cell r="D50">
            <v>1230</v>
          </cell>
          <cell r="H50">
            <v>4324</v>
          </cell>
          <cell r="T50">
            <v>0</v>
          </cell>
          <cell r="U50">
            <v>4324</v>
          </cell>
          <cell r="V50">
            <v>154</v>
          </cell>
          <cell r="AA50">
            <v>57</v>
          </cell>
          <cell r="AB50">
            <v>20</v>
          </cell>
          <cell r="AC50">
            <v>671</v>
          </cell>
          <cell r="AD50">
            <v>671</v>
          </cell>
          <cell r="AF50">
            <v>95</v>
          </cell>
          <cell r="AG50">
            <v>30</v>
          </cell>
          <cell r="AH50">
            <v>0</v>
          </cell>
          <cell r="AI50">
            <v>0</v>
          </cell>
          <cell r="AK50">
            <v>1227</v>
          </cell>
          <cell r="AL50">
            <v>90</v>
          </cell>
          <cell r="AM50">
            <v>973</v>
          </cell>
          <cell r="AN50">
            <v>37</v>
          </cell>
          <cell r="AO50">
            <v>127</v>
          </cell>
          <cell r="AP50">
            <v>0</v>
          </cell>
          <cell r="AZ50">
            <v>0</v>
          </cell>
          <cell r="BA50">
            <v>0</v>
          </cell>
          <cell r="BD50">
            <v>0</v>
          </cell>
          <cell r="BE50">
            <v>0</v>
          </cell>
          <cell r="BF50">
            <v>0</v>
          </cell>
          <cell r="BL50">
            <v>0</v>
          </cell>
          <cell r="BN50">
            <v>420</v>
          </cell>
          <cell r="BO50">
            <v>0</v>
          </cell>
          <cell r="BP50">
            <v>0</v>
          </cell>
          <cell r="BQ50">
            <v>1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A50">
            <v>50</v>
          </cell>
          <cell r="CB50">
            <v>2</v>
          </cell>
          <cell r="CD50">
            <v>2</v>
          </cell>
          <cell r="CG50">
            <v>6</v>
          </cell>
          <cell r="CI50">
            <v>1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V50">
            <v>0</v>
          </cell>
          <cell r="CX50">
            <v>0</v>
          </cell>
          <cell r="DG50">
            <v>0</v>
          </cell>
          <cell r="EI50">
            <v>25000</v>
          </cell>
          <cell r="EJ50">
            <v>0</v>
          </cell>
          <cell r="EK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25000</v>
          </cell>
        </row>
        <row r="51">
          <cell r="A51">
            <v>42</v>
          </cell>
          <cell r="D51">
            <v>0</v>
          </cell>
          <cell r="H51">
            <v>0</v>
          </cell>
          <cell r="T51">
            <v>0</v>
          </cell>
          <cell r="U51">
            <v>0</v>
          </cell>
          <cell r="V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Z51">
            <v>0</v>
          </cell>
          <cell r="BA51">
            <v>0</v>
          </cell>
          <cell r="BD51">
            <v>0</v>
          </cell>
          <cell r="BE51">
            <v>0</v>
          </cell>
          <cell r="BF51">
            <v>0</v>
          </cell>
          <cell r="BL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A51">
            <v>0</v>
          </cell>
          <cell r="CB51">
            <v>0</v>
          </cell>
          <cell r="CD51">
            <v>0</v>
          </cell>
          <cell r="CG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V51">
            <v>0</v>
          </cell>
          <cell r="CX51">
            <v>0</v>
          </cell>
          <cell r="DG51">
            <v>0</v>
          </cell>
          <cell r="EI51">
            <v>0</v>
          </cell>
          <cell r="EJ51">
            <v>0</v>
          </cell>
          <cell r="EK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</row>
        <row r="52">
          <cell r="A52">
            <v>43</v>
          </cell>
          <cell r="D52">
            <v>0</v>
          </cell>
          <cell r="H52">
            <v>0</v>
          </cell>
          <cell r="T52">
            <v>0</v>
          </cell>
          <cell r="U52">
            <v>0</v>
          </cell>
          <cell r="V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Z52">
            <v>0</v>
          </cell>
          <cell r="BA52">
            <v>0</v>
          </cell>
          <cell r="BD52">
            <v>0</v>
          </cell>
          <cell r="BE52">
            <v>0</v>
          </cell>
          <cell r="BF52">
            <v>0</v>
          </cell>
          <cell r="BL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0</v>
          </cell>
          <cell r="BV52">
            <v>0</v>
          </cell>
          <cell r="BX52">
            <v>0</v>
          </cell>
          <cell r="CA52">
            <v>0</v>
          </cell>
          <cell r="CB52">
            <v>0</v>
          </cell>
          <cell r="CD52">
            <v>0</v>
          </cell>
          <cell r="CG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V52">
            <v>0</v>
          </cell>
          <cell r="CX52">
            <v>0</v>
          </cell>
          <cell r="DG52">
            <v>0</v>
          </cell>
          <cell r="EI52">
            <v>0</v>
          </cell>
          <cell r="EJ52">
            <v>0</v>
          </cell>
          <cell r="EK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</row>
        <row r="53">
          <cell r="A53">
            <v>44</v>
          </cell>
          <cell r="D53">
            <v>0</v>
          </cell>
          <cell r="H53">
            <v>0</v>
          </cell>
          <cell r="T53">
            <v>0</v>
          </cell>
          <cell r="U53">
            <v>0</v>
          </cell>
          <cell r="V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Z53">
            <v>0</v>
          </cell>
          <cell r="BA53">
            <v>0</v>
          </cell>
          <cell r="BD53">
            <v>0</v>
          </cell>
          <cell r="BE53">
            <v>0</v>
          </cell>
          <cell r="BF53">
            <v>0</v>
          </cell>
          <cell r="BL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A53">
            <v>0</v>
          </cell>
          <cell r="CB53">
            <v>0</v>
          </cell>
          <cell r="CD53">
            <v>0</v>
          </cell>
          <cell r="CG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V53">
            <v>0</v>
          </cell>
          <cell r="CX53">
            <v>0</v>
          </cell>
          <cell r="DG53">
            <v>0</v>
          </cell>
          <cell r="EI53">
            <v>0</v>
          </cell>
          <cell r="EJ53">
            <v>0</v>
          </cell>
          <cell r="EK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</row>
        <row r="54">
          <cell r="A54">
            <v>45</v>
          </cell>
          <cell r="D54">
            <v>0</v>
          </cell>
          <cell r="H54">
            <v>0</v>
          </cell>
          <cell r="T54">
            <v>0</v>
          </cell>
          <cell r="U54">
            <v>0</v>
          </cell>
          <cell r="V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Z54">
            <v>0</v>
          </cell>
          <cell r="BA54">
            <v>0</v>
          </cell>
          <cell r="BD54">
            <v>0</v>
          </cell>
          <cell r="BE54">
            <v>0</v>
          </cell>
          <cell r="BF54">
            <v>0</v>
          </cell>
          <cell r="BL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0</v>
          </cell>
          <cell r="BV54">
            <v>0</v>
          </cell>
          <cell r="BX54">
            <v>0</v>
          </cell>
          <cell r="CA54">
            <v>0</v>
          </cell>
          <cell r="CB54">
            <v>0</v>
          </cell>
          <cell r="CD54">
            <v>0</v>
          </cell>
          <cell r="CG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V54">
            <v>0</v>
          </cell>
          <cell r="CX54">
            <v>0</v>
          </cell>
          <cell r="DG54">
            <v>0</v>
          </cell>
          <cell r="EI54">
            <v>0</v>
          </cell>
          <cell r="EJ54">
            <v>0</v>
          </cell>
          <cell r="EK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</row>
        <row r="55">
          <cell r="A55">
            <v>46</v>
          </cell>
          <cell r="D55">
            <v>0</v>
          </cell>
          <cell r="H55">
            <v>0</v>
          </cell>
          <cell r="T55">
            <v>0</v>
          </cell>
          <cell r="U55">
            <v>0</v>
          </cell>
          <cell r="V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Z55">
            <v>0</v>
          </cell>
          <cell r="BA55">
            <v>0</v>
          </cell>
          <cell r="BD55">
            <v>0</v>
          </cell>
          <cell r="BE55">
            <v>0</v>
          </cell>
          <cell r="BF55">
            <v>0</v>
          </cell>
          <cell r="BL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A55">
            <v>0</v>
          </cell>
          <cell r="CB55">
            <v>0</v>
          </cell>
          <cell r="CD55">
            <v>0</v>
          </cell>
          <cell r="CG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V55">
            <v>0</v>
          </cell>
          <cell r="CX55">
            <v>0</v>
          </cell>
          <cell r="DG55">
            <v>0</v>
          </cell>
          <cell r="EI55">
            <v>0</v>
          </cell>
          <cell r="EJ55">
            <v>0</v>
          </cell>
          <cell r="EK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</row>
        <row r="56">
          <cell r="A56">
            <v>47</v>
          </cell>
          <cell r="D56">
            <v>0</v>
          </cell>
          <cell r="H56">
            <v>0</v>
          </cell>
          <cell r="T56">
            <v>0</v>
          </cell>
          <cell r="U56">
            <v>0</v>
          </cell>
          <cell r="V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Z56">
            <v>0</v>
          </cell>
          <cell r="BA56">
            <v>0</v>
          </cell>
          <cell r="BD56">
            <v>0</v>
          </cell>
          <cell r="BE56">
            <v>0</v>
          </cell>
          <cell r="BF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A56">
            <v>0</v>
          </cell>
          <cell r="CB56">
            <v>0</v>
          </cell>
          <cell r="CD56">
            <v>0</v>
          </cell>
          <cell r="CG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V56">
            <v>0</v>
          </cell>
          <cell r="CX56">
            <v>0</v>
          </cell>
          <cell r="DG56">
            <v>0</v>
          </cell>
          <cell r="EI56">
            <v>0</v>
          </cell>
          <cell r="EJ56">
            <v>0</v>
          </cell>
          <cell r="EK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</row>
        <row r="57">
          <cell r="A57">
            <v>48</v>
          </cell>
          <cell r="D57">
            <v>0</v>
          </cell>
          <cell r="H57">
            <v>0</v>
          </cell>
          <cell r="T57">
            <v>0</v>
          </cell>
          <cell r="U57">
            <v>0</v>
          </cell>
          <cell r="V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Z57">
            <v>0</v>
          </cell>
          <cell r="BA57">
            <v>0</v>
          </cell>
          <cell r="BD57">
            <v>0</v>
          </cell>
          <cell r="BE57">
            <v>0</v>
          </cell>
          <cell r="BF57">
            <v>0</v>
          </cell>
          <cell r="BL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V57">
            <v>0</v>
          </cell>
          <cell r="BX57">
            <v>0</v>
          </cell>
          <cell r="CA57">
            <v>0</v>
          </cell>
          <cell r="CB57">
            <v>0</v>
          </cell>
          <cell r="CD57">
            <v>0</v>
          </cell>
          <cell r="CG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V57">
            <v>0</v>
          </cell>
          <cell r="CX57">
            <v>0</v>
          </cell>
          <cell r="DG57">
            <v>0</v>
          </cell>
          <cell r="EI57">
            <v>0</v>
          </cell>
          <cell r="EJ57">
            <v>0</v>
          </cell>
          <cell r="EK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</row>
        <row r="58">
          <cell r="A58">
            <v>49</v>
          </cell>
          <cell r="D58">
            <v>0</v>
          </cell>
          <cell r="H58">
            <v>0</v>
          </cell>
          <cell r="T58">
            <v>0</v>
          </cell>
          <cell r="U58">
            <v>0</v>
          </cell>
          <cell r="V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Z58">
            <v>0</v>
          </cell>
          <cell r="BA58">
            <v>0</v>
          </cell>
          <cell r="BD58">
            <v>0</v>
          </cell>
          <cell r="BE58">
            <v>0</v>
          </cell>
          <cell r="BF58">
            <v>0</v>
          </cell>
          <cell r="BL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V58">
            <v>0</v>
          </cell>
          <cell r="BX58">
            <v>0</v>
          </cell>
          <cell r="CA58">
            <v>0</v>
          </cell>
          <cell r="CB58">
            <v>0</v>
          </cell>
          <cell r="CD58">
            <v>0</v>
          </cell>
          <cell r="CG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V58">
            <v>0</v>
          </cell>
          <cell r="CX58">
            <v>0</v>
          </cell>
          <cell r="DG58">
            <v>0</v>
          </cell>
          <cell r="EI58">
            <v>0</v>
          </cell>
          <cell r="EJ58">
            <v>0</v>
          </cell>
          <cell r="EK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</row>
        <row r="59">
          <cell r="A59">
            <v>50</v>
          </cell>
          <cell r="D59">
            <v>0</v>
          </cell>
          <cell r="H59">
            <v>0</v>
          </cell>
          <cell r="T59">
            <v>0</v>
          </cell>
          <cell r="U59">
            <v>0</v>
          </cell>
          <cell r="V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Z59">
            <v>0</v>
          </cell>
          <cell r="BA59">
            <v>0</v>
          </cell>
          <cell r="BD59">
            <v>0</v>
          </cell>
          <cell r="BE59">
            <v>0</v>
          </cell>
          <cell r="BF59">
            <v>0</v>
          </cell>
          <cell r="BL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A59">
            <v>0</v>
          </cell>
          <cell r="CB59">
            <v>0</v>
          </cell>
          <cell r="CD59">
            <v>0</v>
          </cell>
          <cell r="CG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V59">
            <v>0</v>
          </cell>
          <cell r="CX59">
            <v>0</v>
          </cell>
          <cell r="DG59">
            <v>0</v>
          </cell>
          <cell r="EI59">
            <v>0</v>
          </cell>
          <cell r="EJ59">
            <v>0</v>
          </cell>
          <cell r="EK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</row>
        <row r="60">
          <cell r="A60">
            <v>51</v>
          </cell>
          <cell r="D60">
            <v>0</v>
          </cell>
          <cell r="H60">
            <v>0</v>
          </cell>
          <cell r="T60">
            <v>0</v>
          </cell>
          <cell r="U60">
            <v>0</v>
          </cell>
          <cell r="V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Z60">
            <v>0</v>
          </cell>
          <cell r="BA60">
            <v>0</v>
          </cell>
          <cell r="BD60">
            <v>0</v>
          </cell>
          <cell r="BE60">
            <v>0</v>
          </cell>
          <cell r="BF60">
            <v>0</v>
          </cell>
          <cell r="BL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V60">
            <v>0</v>
          </cell>
          <cell r="BX60">
            <v>0</v>
          </cell>
          <cell r="CA60">
            <v>0</v>
          </cell>
          <cell r="CB60">
            <v>0</v>
          </cell>
          <cell r="CD60">
            <v>0</v>
          </cell>
          <cell r="CG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V60">
            <v>0</v>
          </cell>
          <cell r="CX60">
            <v>0</v>
          </cell>
          <cell r="DG60">
            <v>0</v>
          </cell>
          <cell r="EI60">
            <v>0</v>
          </cell>
          <cell r="EJ60">
            <v>0</v>
          </cell>
          <cell r="EK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</row>
        <row r="61">
          <cell r="A61">
            <v>52</v>
          </cell>
          <cell r="D61">
            <v>0</v>
          </cell>
          <cell r="H61">
            <v>0</v>
          </cell>
          <cell r="T61">
            <v>0</v>
          </cell>
          <cell r="U61">
            <v>0</v>
          </cell>
          <cell r="V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Z61">
            <v>0</v>
          </cell>
          <cell r="BA61">
            <v>0</v>
          </cell>
          <cell r="BD61">
            <v>0</v>
          </cell>
          <cell r="BE61">
            <v>0</v>
          </cell>
          <cell r="BF61">
            <v>0</v>
          </cell>
          <cell r="BL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0</v>
          </cell>
          <cell r="BV61">
            <v>0</v>
          </cell>
          <cell r="BX61">
            <v>0</v>
          </cell>
          <cell r="CA61">
            <v>0</v>
          </cell>
          <cell r="CB61">
            <v>0</v>
          </cell>
          <cell r="CD61">
            <v>0</v>
          </cell>
          <cell r="CG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V61">
            <v>0</v>
          </cell>
          <cell r="CX61">
            <v>0</v>
          </cell>
          <cell r="DG61">
            <v>0</v>
          </cell>
          <cell r="EI61">
            <v>0</v>
          </cell>
          <cell r="EJ61">
            <v>0</v>
          </cell>
          <cell r="EK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</row>
        <row r="62">
          <cell r="A62">
            <v>53</v>
          </cell>
          <cell r="D62">
            <v>0</v>
          </cell>
          <cell r="H62">
            <v>0</v>
          </cell>
          <cell r="T62">
            <v>0</v>
          </cell>
          <cell r="U62">
            <v>0</v>
          </cell>
          <cell r="V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Z62">
            <v>0</v>
          </cell>
          <cell r="BA62">
            <v>0</v>
          </cell>
          <cell r="BD62">
            <v>0</v>
          </cell>
          <cell r="BE62">
            <v>0</v>
          </cell>
          <cell r="BF62">
            <v>0</v>
          </cell>
          <cell r="BL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A62">
            <v>0</v>
          </cell>
          <cell r="CB62">
            <v>0</v>
          </cell>
          <cell r="CD62">
            <v>0</v>
          </cell>
          <cell r="CG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V62">
            <v>0</v>
          </cell>
          <cell r="CX62">
            <v>0</v>
          </cell>
          <cell r="DG62">
            <v>0</v>
          </cell>
          <cell r="EI62">
            <v>0</v>
          </cell>
          <cell r="EJ62">
            <v>0</v>
          </cell>
          <cell r="EK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</row>
        <row r="63">
          <cell r="A63">
            <v>54</v>
          </cell>
          <cell r="D63">
            <v>0</v>
          </cell>
          <cell r="H63">
            <v>0</v>
          </cell>
          <cell r="T63">
            <v>0</v>
          </cell>
          <cell r="U63">
            <v>0</v>
          </cell>
          <cell r="V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Z63">
            <v>0</v>
          </cell>
          <cell r="BA63">
            <v>0</v>
          </cell>
          <cell r="BD63">
            <v>0</v>
          </cell>
          <cell r="BE63">
            <v>0</v>
          </cell>
          <cell r="BF63">
            <v>0</v>
          </cell>
          <cell r="BL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V63">
            <v>0</v>
          </cell>
          <cell r="BX63">
            <v>0</v>
          </cell>
          <cell r="CA63">
            <v>0</v>
          </cell>
          <cell r="CB63">
            <v>0</v>
          </cell>
          <cell r="CD63">
            <v>0</v>
          </cell>
          <cell r="CG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V63">
            <v>0</v>
          </cell>
          <cell r="CX63">
            <v>0</v>
          </cell>
          <cell r="DG63">
            <v>0</v>
          </cell>
          <cell r="EI63">
            <v>0</v>
          </cell>
          <cell r="EJ63">
            <v>0</v>
          </cell>
          <cell r="EK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</row>
        <row r="64">
          <cell r="A64">
            <v>55</v>
          </cell>
          <cell r="D64">
            <v>0</v>
          </cell>
          <cell r="H64">
            <v>0</v>
          </cell>
          <cell r="T64">
            <v>0</v>
          </cell>
          <cell r="U64">
            <v>0</v>
          </cell>
          <cell r="V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Z64">
            <v>0</v>
          </cell>
          <cell r="BA64">
            <v>0</v>
          </cell>
          <cell r="BD64">
            <v>0</v>
          </cell>
          <cell r="BE64">
            <v>0</v>
          </cell>
          <cell r="BF64">
            <v>0</v>
          </cell>
          <cell r="BL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V64">
            <v>0</v>
          </cell>
          <cell r="BX64">
            <v>0</v>
          </cell>
          <cell r="CA64">
            <v>0</v>
          </cell>
          <cell r="CB64">
            <v>0</v>
          </cell>
          <cell r="CD64">
            <v>0</v>
          </cell>
          <cell r="CG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V64">
            <v>0</v>
          </cell>
          <cell r="CX64">
            <v>0</v>
          </cell>
          <cell r="DG64">
            <v>0</v>
          </cell>
          <cell r="EI64">
            <v>0</v>
          </cell>
          <cell r="EJ64">
            <v>0</v>
          </cell>
          <cell r="EK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</row>
        <row r="65">
          <cell r="A65">
            <v>56</v>
          </cell>
          <cell r="D65">
            <v>0</v>
          </cell>
          <cell r="H65">
            <v>0</v>
          </cell>
          <cell r="T65">
            <v>0</v>
          </cell>
          <cell r="U65">
            <v>0</v>
          </cell>
          <cell r="V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Z65">
            <v>0</v>
          </cell>
          <cell r="BA65">
            <v>0</v>
          </cell>
          <cell r="BD65">
            <v>0</v>
          </cell>
          <cell r="BE65">
            <v>0</v>
          </cell>
          <cell r="BF65">
            <v>0</v>
          </cell>
          <cell r="BL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A65">
            <v>0</v>
          </cell>
          <cell r="CB65">
            <v>0</v>
          </cell>
          <cell r="CD65">
            <v>0</v>
          </cell>
          <cell r="CG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V65">
            <v>0</v>
          </cell>
          <cell r="CX65">
            <v>0</v>
          </cell>
          <cell r="DG65">
            <v>0</v>
          </cell>
          <cell r="EI65">
            <v>0</v>
          </cell>
          <cell r="EJ65">
            <v>0</v>
          </cell>
          <cell r="EK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</row>
        <row r="66">
          <cell r="A66">
            <v>57</v>
          </cell>
          <cell r="D66">
            <v>0</v>
          </cell>
          <cell r="H66">
            <v>0</v>
          </cell>
          <cell r="T66">
            <v>0</v>
          </cell>
          <cell r="U66">
            <v>0</v>
          </cell>
          <cell r="V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Z66">
            <v>0</v>
          </cell>
          <cell r="BA66">
            <v>0</v>
          </cell>
          <cell r="BD66">
            <v>0</v>
          </cell>
          <cell r="BE66">
            <v>0</v>
          </cell>
          <cell r="BF66">
            <v>0</v>
          </cell>
          <cell r="BL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A66">
            <v>0</v>
          </cell>
          <cell r="CB66">
            <v>0</v>
          </cell>
          <cell r="CD66">
            <v>0</v>
          </cell>
          <cell r="CG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V66">
            <v>0</v>
          </cell>
          <cell r="CX66">
            <v>0</v>
          </cell>
          <cell r="DG66">
            <v>0</v>
          </cell>
          <cell r="EI66">
            <v>0</v>
          </cell>
          <cell r="EJ66">
            <v>0</v>
          </cell>
          <cell r="EK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</row>
        <row r="67">
          <cell r="A67">
            <v>58</v>
          </cell>
          <cell r="D67">
            <v>0</v>
          </cell>
          <cell r="H67">
            <v>0</v>
          </cell>
          <cell r="T67">
            <v>0</v>
          </cell>
          <cell r="U67">
            <v>0</v>
          </cell>
          <cell r="V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Z67">
            <v>0</v>
          </cell>
          <cell r="BA67">
            <v>0</v>
          </cell>
          <cell r="BD67">
            <v>0</v>
          </cell>
          <cell r="BE67">
            <v>0</v>
          </cell>
          <cell r="BF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A67">
            <v>0</v>
          </cell>
          <cell r="CB67">
            <v>0</v>
          </cell>
          <cell r="CD67">
            <v>0</v>
          </cell>
          <cell r="CG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V67">
            <v>0</v>
          </cell>
          <cell r="CX67">
            <v>0</v>
          </cell>
          <cell r="DG67">
            <v>0</v>
          </cell>
          <cell r="EI67">
            <v>0</v>
          </cell>
          <cell r="EJ67">
            <v>0</v>
          </cell>
          <cell r="EK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</row>
        <row r="68">
          <cell r="A68">
            <v>59</v>
          </cell>
          <cell r="D68">
            <v>0</v>
          </cell>
          <cell r="H68">
            <v>0</v>
          </cell>
          <cell r="T68">
            <v>0</v>
          </cell>
          <cell r="U68">
            <v>0</v>
          </cell>
          <cell r="V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Z68">
            <v>0</v>
          </cell>
          <cell r="BA68">
            <v>0</v>
          </cell>
          <cell r="BD68">
            <v>0</v>
          </cell>
          <cell r="BE68">
            <v>0</v>
          </cell>
          <cell r="BF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A68">
            <v>0</v>
          </cell>
          <cell r="CB68">
            <v>0</v>
          </cell>
          <cell r="CD68">
            <v>0</v>
          </cell>
          <cell r="CG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X68">
            <v>0</v>
          </cell>
          <cell r="DG68">
            <v>0</v>
          </cell>
          <cell r="EI68">
            <v>0</v>
          </cell>
          <cell r="EJ68">
            <v>0</v>
          </cell>
          <cell r="EK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</row>
        <row r="69">
          <cell r="A69">
            <v>60</v>
          </cell>
          <cell r="D69">
            <v>0</v>
          </cell>
          <cell r="H69">
            <v>0</v>
          </cell>
          <cell r="T69">
            <v>0</v>
          </cell>
          <cell r="U69">
            <v>0</v>
          </cell>
          <cell r="V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Z69">
            <v>0</v>
          </cell>
          <cell r="BA69">
            <v>0</v>
          </cell>
          <cell r="BD69">
            <v>0</v>
          </cell>
          <cell r="BE69">
            <v>0</v>
          </cell>
          <cell r="BF69">
            <v>0</v>
          </cell>
          <cell r="BL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A69">
            <v>0</v>
          </cell>
          <cell r="CB69">
            <v>0</v>
          </cell>
          <cell r="CD69">
            <v>0</v>
          </cell>
          <cell r="CG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V69">
            <v>0</v>
          </cell>
          <cell r="CX69">
            <v>0</v>
          </cell>
          <cell r="DG69">
            <v>0</v>
          </cell>
          <cell r="EI69">
            <v>0</v>
          </cell>
          <cell r="EJ69">
            <v>0</v>
          </cell>
          <cell r="EK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</row>
      </sheetData>
      <sheetData sheetId="4">
        <row r="2">
          <cell r="B2" t="str">
            <v>2016</v>
          </cell>
        </row>
        <row r="3">
          <cell r="B3" t="str">
            <v>Moravskoslezský kraj</v>
          </cell>
        </row>
        <row r="4">
          <cell r="B4" t="str">
            <v>Bruntál</v>
          </cell>
        </row>
        <row r="9">
          <cell r="D9">
            <v>88004</v>
          </cell>
          <cell r="H9">
            <v>464338</v>
          </cell>
          <cell r="T9">
            <v>350</v>
          </cell>
          <cell r="U9">
            <v>321629</v>
          </cell>
          <cell r="V9">
            <v>15626</v>
          </cell>
          <cell r="AA9">
            <v>9425</v>
          </cell>
          <cell r="AB9">
            <v>2675</v>
          </cell>
          <cell r="AC9">
            <v>266573</v>
          </cell>
          <cell r="AD9">
            <v>168828</v>
          </cell>
          <cell r="AF9">
            <v>20493</v>
          </cell>
          <cell r="AG9">
            <v>19694</v>
          </cell>
          <cell r="AH9">
            <v>8224</v>
          </cell>
          <cell r="AI9">
            <v>97745</v>
          </cell>
          <cell r="AK9">
            <v>512981</v>
          </cell>
          <cell r="AL9">
            <v>85267</v>
          </cell>
          <cell r="AM9">
            <v>281659</v>
          </cell>
          <cell r="AN9">
            <v>15162</v>
          </cell>
          <cell r="AO9">
            <v>51155</v>
          </cell>
          <cell r="AP9">
            <v>71211</v>
          </cell>
          <cell r="AZ9">
            <v>31553</v>
          </cell>
          <cell r="BA9">
            <v>200033</v>
          </cell>
          <cell r="BD9">
            <v>715</v>
          </cell>
          <cell r="BF9">
            <v>1240</v>
          </cell>
          <cell r="BL9">
            <v>19698</v>
          </cell>
          <cell r="BN9">
            <v>19698</v>
          </cell>
          <cell r="BO9">
            <v>79</v>
          </cell>
          <cell r="BP9">
            <v>2</v>
          </cell>
          <cell r="BQ9">
            <v>543</v>
          </cell>
          <cell r="BR9">
            <v>472</v>
          </cell>
          <cell r="BT9">
            <v>1</v>
          </cell>
          <cell r="BV9">
            <v>0</v>
          </cell>
          <cell r="BX9">
            <v>0</v>
          </cell>
          <cell r="CA9">
            <v>3975</v>
          </cell>
          <cell r="CB9">
            <v>363</v>
          </cell>
          <cell r="CD9">
            <v>92</v>
          </cell>
          <cell r="CI9">
            <v>22</v>
          </cell>
          <cell r="CJ9">
            <v>16</v>
          </cell>
          <cell r="CK9">
            <v>80721</v>
          </cell>
          <cell r="CL9">
            <v>6781</v>
          </cell>
          <cell r="CM9">
            <v>83272</v>
          </cell>
          <cell r="CN9">
            <v>230</v>
          </cell>
          <cell r="CO9">
            <v>14471</v>
          </cell>
          <cell r="CP9">
            <v>0</v>
          </cell>
          <cell r="CQ9">
            <v>3</v>
          </cell>
          <cell r="CR9">
            <v>440</v>
          </cell>
          <cell r="CS9">
            <v>2</v>
          </cell>
          <cell r="CT9">
            <v>3367</v>
          </cell>
          <cell r="CV9">
            <v>122</v>
          </cell>
          <cell r="CX9">
            <v>36.8</v>
          </cell>
          <cell r="CY9">
            <v>8</v>
          </cell>
          <cell r="CZ9">
            <v>0</v>
          </cell>
          <cell r="DA9">
            <v>4</v>
          </cell>
          <cell r="DB9">
            <v>1</v>
          </cell>
          <cell r="EI9">
            <v>2807536</v>
          </cell>
          <cell r="EJ9">
            <v>323938</v>
          </cell>
          <cell r="EK9">
            <v>33003</v>
          </cell>
          <cell r="EX9">
            <v>405182</v>
          </cell>
          <cell r="EY9">
            <v>2169</v>
          </cell>
          <cell r="EZ9">
            <v>28304</v>
          </cell>
        </row>
        <row r="10">
          <cell r="A10">
            <v>1</v>
          </cell>
          <cell r="B10" t="str">
            <v>Pověřená knihovna</v>
          </cell>
          <cell r="D10">
            <v>16978</v>
          </cell>
          <cell r="H10">
            <v>129801</v>
          </cell>
          <cell r="T10">
            <v>72</v>
          </cell>
          <cell r="U10">
            <v>55863</v>
          </cell>
          <cell r="V10">
            <v>5289</v>
          </cell>
          <cell r="AA10">
            <v>2138</v>
          </cell>
          <cell r="AB10">
            <v>602</v>
          </cell>
          <cell r="AC10">
            <v>88651</v>
          </cell>
          <cell r="AD10">
            <v>37138</v>
          </cell>
          <cell r="AF10">
            <v>1406</v>
          </cell>
          <cell r="AG10">
            <v>4482</v>
          </cell>
          <cell r="AH10">
            <v>3279</v>
          </cell>
          <cell r="AI10">
            <v>51513</v>
          </cell>
          <cell r="AK10">
            <v>144111</v>
          </cell>
          <cell r="AL10">
            <v>35772</v>
          </cell>
          <cell r="AM10">
            <v>73560</v>
          </cell>
          <cell r="AN10">
            <v>4153</v>
          </cell>
          <cell r="AO10">
            <v>13764</v>
          </cell>
          <cell r="AP10">
            <v>16003</v>
          </cell>
          <cell r="AZ10">
            <v>2796</v>
          </cell>
          <cell r="BA10">
            <v>70785</v>
          </cell>
          <cell r="BD10">
            <v>391</v>
          </cell>
          <cell r="BF10">
            <v>101</v>
          </cell>
          <cell r="BL10">
            <v>19698</v>
          </cell>
          <cell r="BN10">
            <v>467</v>
          </cell>
          <cell r="BO10">
            <v>79</v>
          </cell>
          <cell r="BP10">
            <v>2</v>
          </cell>
          <cell r="BQ10">
            <v>151</v>
          </cell>
          <cell r="BR10">
            <v>193</v>
          </cell>
          <cell r="BT10">
            <v>0</v>
          </cell>
          <cell r="BV10">
            <v>0</v>
          </cell>
          <cell r="BX10">
            <v>0</v>
          </cell>
          <cell r="CA10">
            <v>607</v>
          </cell>
          <cell r="CB10">
            <v>27</v>
          </cell>
          <cell r="CD10">
            <v>10</v>
          </cell>
          <cell r="CI10">
            <v>1</v>
          </cell>
          <cell r="CJ10">
            <v>1</v>
          </cell>
          <cell r="CK10">
            <v>29125</v>
          </cell>
          <cell r="CL10">
            <v>200</v>
          </cell>
          <cell r="CM10">
            <v>42416</v>
          </cell>
          <cell r="CN10">
            <v>93</v>
          </cell>
          <cell r="CO10">
            <v>9095</v>
          </cell>
          <cell r="CP10">
            <v>0</v>
          </cell>
          <cell r="CQ10">
            <v>1</v>
          </cell>
          <cell r="CR10">
            <v>2</v>
          </cell>
          <cell r="CS10">
            <v>2</v>
          </cell>
          <cell r="CT10">
            <v>9</v>
          </cell>
          <cell r="CV10">
            <v>83</v>
          </cell>
          <cell r="CX10">
            <v>12</v>
          </cell>
          <cell r="CY10">
            <v>2</v>
          </cell>
          <cell r="CZ10">
            <v>0</v>
          </cell>
          <cell r="DA10">
            <v>1</v>
          </cell>
          <cell r="DB10">
            <v>0</v>
          </cell>
          <cell r="EI10">
            <v>978810</v>
          </cell>
          <cell r="EJ10">
            <v>56067</v>
          </cell>
          <cell r="EK10">
            <v>18150</v>
          </cell>
          <cell r="EX10">
            <v>405182</v>
          </cell>
          <cell r="EY10">
            <v>2169</v>
          </cell>
          <cell r="EZ10">
            <v>28304</v>
          </cell>
        </row>
        <row r="11">
          <cell r="A11">
            <v>2</v>
          </cell>
          <cell r="B11" t="str">
            <v>ZK s profesionál. prac.</v>
          </cell>
          <cell r="D11">
            <v>47390</v>
          </cell>
          <cell r="H11">
            <v>220956</v>
          </cell>
          <cell r="T11">
            <v>260</v>
          </cell>
          <cell r="U11">
            <v>152207</v>
          </cell>
          <cell r="V11">
            <v>8039</v>
          </cell>
          <cell r="AA11">
            <v>6071</v>
          </cell>
          <cell r="AB11">
            <v>1719</v>
          </cell>
          <cell r="AC11">
            <v>167208</v>
          </cell>
          <cell r="AD11">
            <v>121394</v>
          </cell>
          <cell r="AF11">
            <v>17584</v>
          </cell>
          <cell r="AG11">
            <v>14771</v>
          </cell>
          <cell r="AH11">
            <v>4945</v>
          </cell>
          <cell r="AI11">
            <v>45814</v>
          </cell>
          <cell r="AK11">
            <v>330595</v>
          </cell>
          <cell r="AL11">
            <v>47597</v>
          </cell>
          <cell r="AM11">
            <v>179803</v>
          </cell>
          <cell r="AN11">
            <v>10094</v>
          </cell>
          <cell r="AO11">
            <v>33420</v>
          </cell>
          <cell r="AP11">
            <v>52055</v>
          </cell>
          <cell r="AZ11">
            <v>28683</v>
          </cell>
          <cell r="BA11">
            <v>128513</v>
          </cell>
          <cell r="BD11">
            <v>98</v>
          </cell>
          <cell r="BF11">
            <v>934</v>
          </cell>
          <cell r="BL11">
            <v>0</v>
          </cell>
          <cell r="BN11">
            <v>4126</v>
          </cell>
          <cell r="BO11">
            <v>0</v>
          </cell>
          <cell r="BP11">
            <v>0</v>
          </cell>
          <cell r="BQ11">
            <v>369</v>
          </cell>
          <cell r="BR11">
            <v>278</v>
          </cell>
          <cell r="BT11">
            <v>1</v>
          </cell>
          <cell r="BV11">
            <v>0</v>
          </cell>
          <cell r="BX11">
            <v>0</v>
          </cell>
          <cell r="CA11">
            <v>1656</v>
          </cell>
          <cell r="CB11">
            <v>163</v>
          </cell>
          <cell r="CD11">
            <v>35</v>
          </cell>
          <cell r="CI11">
            <v>6</v>
          </cell>
          <cell r="CJ11">
            <v>6</v>
          </cell>
          <cell r="CK11">
            <v>37522</v>
          </cell>
          <cell r="CL11">
            <v>6579</v>
          </cell>
          <cell r="CM11">
            <v>40572</v>
          </cell>
          <cell r="CN11">
            <v>90</v>
          </cell>
          <cell r="CO11">
            <v>5242</v>
          </cell>
          <cell r="CP11">
            <v>0</v>
          </cell>
          <cell r="CQ11">
            <v>2</v>
          </cell>
          <cell r="CR11">
            <v>438</v>
          </cell>
          <cell r="CS11">
            <v>0</v>
          </cell>
          <cell r="CT11">
            <v>3358</v>
          </cell>
          <cell r="CV11">
            <v>39</v>
          </cell>
          <cell r="CX11">
            <v>24.4</v>
          </cell>
          <cell r="CY11">
            <v>6</v>
          </cell>
          <cell r="CZ11">
            <v>0</v>
          </cell>
          <cell r="DA11">
            <v>3</v>
          </cell>
          <cell r="DB11">
            <v>1</v>
          </cell>
          <cell r="EI11">
            <v>1623983</v>
          </cell>
          <cell r="EJ11">
            <v>256389</v>
          </cell>
          <cell r="EK11">
            <v>14853</v>
          </cell>
          <cell r="EX11">
            <v>0</v>
          </cell>
          <cell r="EY11">
            <v>0</v>
          </cell>
          <cell r="EZ11">
            <v>0</v>
          </cell>
        </row>
        <row r="12">
          <cell r="A12">
            <v>3</v>
          </cell>
          <cell r="B12" t="str">
            <v>ZK s neprofesionál.prac.</v>
          </cell>
          <cell r="D12">
            <v>23636</v>
          </cell>
          <cell r="H12">
            <v>113581</v>
          </cell>
          <cell r="T12">
            <v>18</v>
          </cell>
          <cell r="U12">
            <v>113559</v>
          </cell>
          <cell r="V12">
            <v>2298</v>
          </cell>
          <cell r="AA12">
            <v>1216</v>
          </cell>
          <cell r="AB12">
            <v>354</v>
          </cell>
          <cell r="AC12">
            <v>10714</v>
          </cell>
          <cell r="AD12">
            <v>10296</v>
          </cell>
          <cell r="AF12">
            <v>1503</v>
          </cell>
          <cell r="AG12">
            <v>441</v>
          </cell>
          <cell r="AH12">
            <v>0</v>
          </cell>
          <cell r="AI12">
            <v>418</v>
          </cell>
          <cell r="AK12">
            <v>38275</v>
          </cell>
          <cell r="AL12">
            <v>1898</v>
          </cell>
          <cell r="AM12">
            <v>28296</v>
          </cell>
          <cell r="AN12">
            <v>915</v>
          </cell>
          <cell r="AO12">
            <v>3971</v>
          </cell>
          <cell r="AP12">
            <v>3153</v>
          </cell>
          <cell r="AZ12">
            <v>74</v>
          </cell>
          <cell r="BA12">
            <v>735</v>
          </cell>
          <cell r="BD12">
            <v>226</v>
          </cell>
          <cell r="BF12">
            <v>205</v>
          </cell>
          <cell r="BL12">
            <v>0</v>
          </cell>
          <cell r="BN12">
            <v>15105</v>
          </cell>
          <cell r="BO12">
            <v>0</v>
          </cell>
          <cell r="BP12">
            <v>0</v>
          </cell>
          <cell r="BQ12">
            <v>23</v>
          </cell>
          <cell r="BR12">
            <v>1</v>
          </cell>
          <cell r="BT12">
            <v>0</v>
          </cell>
          <cell r="BV12">
            <v>0</v>
          </cell>
          <cell r="BX12">
            <v>0</v>
          </cell>
          <cell r="CA12">
            <v>1712</v>
          </cell>
          <cell r="CB12">
            <v>173</v>
          </cell>
          <cell r="CD12">
            <v>47</v>
          </cell>
          <cell r="CI12">
            <v>15</v>
          </cell>
          <cell r="CJ12">
            <v>9</v>
          </cell>
          <cell r="CK12">
            <v>14074</v>
          </cell>
          <cell r="CL12">
            <v>2</v>
          </cell>
          <cell r="CM12">
            <v>284</v>
          </cell>
          <cell r="CN12">
            <v>47</v>
          </cell>
          <cell r="CO12">
            <v>134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0</v>
          </cell>
          <cell r="CX12">
            <v>0.4</v>
          </cell>
          <cell r="EI12">
            <v>204743</v>
          </cell>
          <cell r="EJ12">
            <v>11482</v>
          </cell>
          <cell r="EK12">
            <v>0</v>
          </cell>
          <cell r="EX12">
            <v>0</v>
          </cell>
          <cell r="EY12">
            <v>0</v>
          </cell>
          <cell r="EZ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77"/>
  <sheetViews>
    <sheetView showGridLines="0" tabSelected="1" zoomScalePageLayoutView="0" workbookViewId="0" topLeftCell="A1">
      <pane xSplit="4" ySplit="9" topLeftCell="E10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E10" sqref="E10"/>
    </sheetView>
  </sheetViews>
  <sheetFormatPr defaultColWidth="9.00390625" defaultRowHeight="12.75"/>
  <cols>
    <col min="1" max="1" width="4.25390625" style="2" customWidth="1"/>
    <col min="2" max="2" width="20.75390625" style="0" customWidth="1"/>
    <col min="3" max="3" width="7.375" style="0" customWidth="1"/>
    <col min="4" max="4" width="3.125" style="0" customWidth="1"/>
    <col min="5" max="5" width="8.75390625" style="0" customWidth="1"/>
    <col min="6" max="6" width="7.375" style="0" customWidth="1"/>
    <col min="8" max="8" width="9.75390625" style="0" customWidth="1"/>
    <col min="9" max="9" width="13.25390625" style="0" customWidth="1"/>
    <col min="10" max="10" width="8.625" style="0" customWidth="1"/>
    <col min="11" max="11" width="9.375" style="0" customWidth="1"/>
    <col min="12" max="13" width="10.25390625" style="0" customWidth="1"/>
    <col min="14" max="14" width="6.625" style="0" customWidth="1"/>
    <col min="15" max="16" width="9.875" style="0" customWidth="1"/>
    <col min="17" max="17" width="9.125" style="0" customWidth="1"/>
    <col min="18" max="19" width="9.625" style="0" customWidth="1"/>
    <col min="20" max="20" width="7.00390625" style="0" customWidth="1"/>
    <col min="21" max="21" width="10.00390625" style="0" customWidth="1"/>
    <col min="22" max="22" width="7.875" style="0" customWidth="1"/>
    <col min="23" max="23" width="7.75390625" style="0" customWidth="1"/>
    <col min="25" max="25" width="9.625" style="0" customWidth="1"/>
    <col min="26" max="27" width="7.625" style="0" customWidth="1"/>
    <col min="29" max="30" width="9.375" style="0" customWidth="1"/>
    <col min="31" max="31" width="9.25390625" style="0" customWidth="1"/>
    <col min="32" max="33" width="9.625" style="0" customWidth="1"/>
  </cols>
  <sheetData>
    <row r="1" spans="1:33" ht="15.75">
      <c r="A1" s="460" t="s">
        <v>2</v>
      </c>
      <c r="B1" s="461"/>
      <c r="C1" s="224" t="str">
        <f>CONCATENATE(Analyza!C1)</f>
        <v>2016</v>
      </c>
      <c r="D1" s="225"/>
      <c r="E1" s="226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9"/>
    </row>
    <row r="2" spans="1:33" ht="12.75" customHeight="1">
      <c r="A2" s="462" t="s">
        <v>3</v>
      </c>
      <c r="B2" s="463"/>
      <c r="C2" s="230"/>
      <c r="D2" s="231"/>
      <c r="E2" s="180" t="s">
        <v>4</v>
      </c>
      <c r="F2" s="176"/>
      <c r="G2" s="176"/>
      <c r="H2" s="176"/>
      <c r="I2" s="464" t="s">
        <v>5</v>
      </c>
      <c r="J2" s="465"/>
      <c r="K2" s="466"/>
      <c r="L2" s="466"/>
      <c r="M2" s="466"/>
      <c r="N2" s="232"/>
      <c r="O2" s="232"/>
      <c r="P2" s="232"/>
      <c r="Q2" s="232"/>
      <c r="R2" s="233"/>
      <c r="S2" s="180" t="s">
        <v>6</v>
      </c>
      <c r="T2" s="176"/>
      <c r="U2" s="231"/>
      <c r="V2" s="234" t="s">
        <v>7</v>
      </c>
      <c r="W2" s="234"/>
      <c r="X2" s="235"/>
      <c r="Y2" s="235"/>
      <c r="Z2" s="236" t="s">
        <v>8</v>
      </c>
      <c r="AA2" s="176"/>
      <c r="AB2" s="176"/>
      <c r="AC2" s="231"/>
      <c r="AD2" s="234" t="s">
        <v>9</v>
      </c>
      <c r="AE2" s="234"/>
      <c r="AF2" s="236" t="s">
        <v>10</v>
      </c>
      <c r="AG2" s="237"/>
    </row>
    <row r="3" spans="1:33" ht="12" customHeight="1">
      <c r="A3" s="238"/>
      <c r="B3" s="239" t="str">
        <f>CONCATENATE(Analyza!B2)</f>
        <v>Moravskoslezský kraj</v>
      </c>
      <c r="C3" s="240"/>
      <c r="D3" s="241"/>
      <c r="E3" s="467"/>
      <c r="F3" s="467"/>
      <c r="G3" s="467"/>
      <c r="H3" s="242"/>
      <c r="I3" s="468" t="s">
        <v>11</v>
      </c>
      <c r="J3" s="469"/>
      <c r="K3" s="243"/>
      <c r="L3" s="244" t="s">
        <v>12</v>
      </c>
      <c r="M3" s="245"/>
      <c r="N3" s="246"/>
      <c r="O3" s="247"/>
      <c r="P3" s="248"/>
      <c r="Q3" s="249"/>
      <c r="R3" s="245"/>
      <c r="S3" s="250"/>
      <c r="T3" s="251"/>
      <c r="U3" s="252"/>
      <c r="V3" s="251"/>
      <c r="W3" s="251"/>
      <c r="X3" s="251"/>
      <c r="Y3" s="252"/>
      <c r="Z3" s="251"/>
      <c r="AA3" s="251"/>
      <c r="AB3" s="251"/>
      <c r="AC3" s="252"/>
      <c r="AD3" s="251"/>
      <c r="AE3" s="252"/>
      <c r="AF3" s="251"/>
      <c r="AG3" s="253"/>
    </row>
    <row r="4" spans="1:33" ht="13.5" customHeight="1">
      <c r="A4" s="254"/>
      <c r="B4" s="255" t="str">
        <f>CONCATENATE(Analyza!B3)</f>
        <v>Bruntál</v>
      </c>
      <c r="C4" s="256"/>
      <c r="D4" s="257"/>
      <c r="E4" s="258" t="s">
        <v>13</v>
      </c>
      <c r="F4" s="259"/>
      <c r="G4" s="260" t="s">
        <v>14</v>
      </c>
      <c r="H4" s="261" t="s">
        <v>15</v>
      </c>
      <c r="I4" s="259" t="s">
        <v>16</v>
      </c>
      <c r="J4" s="259" t="s">
        <v>17</v>
      </c>
      <c r="K4" s="261" t="s">
        <v>18</v>
      </c>
      <c r="L4" s="262" t="s">
        <v>16</v>
      </c>
      <c r="M4" s="262" t="s">
        <v>16</v>
      </c>
      <c r="N4" s="262"/>
      <c r="O4" s="261" t="s">
        <v>18</v>
      </c>
      <c r="P4" s="262" t="s">
        <v>16</v>
      </c>
      <c r="Q4" s="262"/>
      <c r="R4" s="261" t="s">
        <v>18</v>
      </c>
      <c r="S4" s="263" t="s">
        <v>16</v>
      </c>
      <c r="T4" s="264"/>
      <c r="U4" s="261" t="s">
        <v>18</v>
      </c>
      <c r="V4" s="262"/>
      <c r="W4" s="258"/>
      <c r="X4" s="259" t="s">
        <v>14</v>
      </c>
      <c r="Y4" s="261" t="s">
        <v>18</v>
      </c>
      <c r="Z4" s="259"/>
      <c r="AA4" s="265"/>
      <c r="AB4" s="259" t="s">
        <v>14</v>
      </c>
      <c r="AC4" s="261" t="s">
        <v>18</v>
      </c>
      <c r="AD4" s="259" t="s">
        <v>16</v>
      </c>
      <c r="AE4" s="261" t="s">
        <v>18</v>
      </c>
      <c r="AF4" s="262" t="s">
        <v>16</v>
      </c>
      <c r="AG4" s="266" t="s">
        <v>18</v>
      </c>
    </row>
    <row r="5" spans="1:33" s="3" customFormat="1" ht="45" customHeight="1">
      <c r="A5" s="267"/>
      <c r="B5" s="268" t="s">
        <v>19</v>
      </c>
      <c r="C5" s="269"/>
      <c r="D5" s="270"/>
      <c r="E5" s="363"/>
      <c r="F5" s="363" t="s">
        <v>20</v>
      </c>
      <c r="G5" s="363" t="s">
        <v>21</v>
      </c>
      <c r="H5" s="271" t="s">
        <v>22</v>
      </c>
      <c r="I5" s="457" t="s">
        <v>194</v>
      </c>
      <c r="J5" s="470"/>
      <c r="K5" s="271" t="s">
        <v>22</v>
      </c>
      <c r="L5" s="457" t="s">
        <v>192</v>
      </c>
      <c r="M5" s="457"/>
      <c r="N5" s="457"/>
      <c r="O5" s="271" t="s">
        <v>22</v>
      </c>
      <c r="P5" s="457" t="s">
        <v>193</v>
      </c>
      <c r="Q5" s="457"/>
      <c r="R5" s="271" t="s">
        <v>22</v>
      </c>
      <c r="S5" s="458" t="s">
        <v>23</v>
      </c>
      <c r="T5" s="459"/>
      <c r="U5" s="271" t="s">
        <v>22</v>
      </c>
      <c r="V5" s="363" t="s">
        <v>16</v>
      </c>
      <c r="W5" s="363" t="s">
        <v>20</v>
      </c>
      <c r="X5" s="363" t="s">
        <v>21</v>
      </c>
      <c r="Y5" s="271" t="s">
        <v>22</v>
      </c>
      <c r="Z5" s="363" t="s">
        <v>16</v>
      </c>
      <c r="AA5" s="363" t="s">
        <v>20</v>
      </c>
      <c r="AB5" s="363" t="s">
        <v>21</v>
      </c>
      <c r="AC5" s="271" t="s">
        <v>22</v>
      </c>
      <c r="AD5" s="363" t="s">
        <v>24</v>
      </c>
      <c r="AE5" s="271" t="s">
        <v>22</v>
      </c>
      <c r="AF5" s="363" t="s">
        <v>25</v>
      </c>
      <c r="AG5" s="272" t="s">
        <v>22</v>
      </c>
    </row>
    <row r="6" spans="1:33" ht="13.5" thickBot="1">
      <c r="A6" s="273"/>
      <c r="B6" s="274" t="s">
        <v>26</v>
      </c>
      <c r="C6" s="275"/>
      <c r="D6" s="276"/>
      <c r="E6" s="277">
        <v>1</v>
      </c>
      <c r="F6" s="278"/>
      <c r="G6" s="278"/>
      <c r="H6" s="279"/>
      <c r="I6" s="280">
        <v>2</v>
      </c>
      <c r="J6" s="281"/>
      <c r="K6" s="282"/>
      <c r="L6" s="280">
        <v>3</v>
      </c>
      <c r="M6" s="278"/>
      <c r="N6" s="278"/>
      <c r="O6" s="282"/>
      <c r="P6" s="283"/>
      <c r="Q6" s="278"/>
      <c r="R6" s="284"/>
      <c r="S6" s="277">
        <v>4</v>
      </c>
      <c r="T6" s="278"/>
      <c r="U6" s="284"/>
      <c r="V6" s="277">
        <v>5</v>
      </c>
      <c r="W6" s="285"/>
      <c r="X6" s="278"/>
      <c r="Y6" s="282"/>
      <c r="Z6" s="280">
        <v>6</v>
      </c>
      <c r="AA6" s="278"/>
      <c r="AB6" s="278"/>
      <c r="AC6" s="284"/>
      <c r="AD6" s="277">
        <v>7</v>
      </c>
      <c r="AE6" s="282"/>
      <c r="AF6" s="280">
        <v>8</v>
      </c>
      <c r="AG6" s="286"/>
    </row>
    <row r="7" spans="1:33" ht="15.75" customHeight="1" thickBot="1">
      <c r="A7" s="287"/>
      <c r="B7" s="288" t="s">
        <v>224</v>
      </c>
      <c r="C7" s="289">
        <f>COUNTIF(D10:D76,"&gt;0")</f>
        <v>48</v>
      </c>
      <c r="D7" s="290"/>
      <c r="E7" s="291"/>
      <c r="F7" s="292"/>
      <c r="G7" s="293" t="s">
        <v>223</v>
      </c>
      <c r="H7" s="289">
        <f>SUM(H10:H76)</f>
        <v>5</v>
      </c>
      <c r="I7" s="294"/>
      <c r="J7" s="293" t="s">
        <v>223</v>
      </c>
      <c r="K7" s="289">
        <f>SUM(K10:K76)</f>
        <v>7</v>
      </c>
      <c r="L7" s="294"/>
      <c r="M7" s="295"/>
      <c r="N7" s="293" t="s">
        <v>223</v>
      </c>
      <c r="O7" s="289">
        <f>SUM(O10:O76)</f>
        <v>45</v>
      </c>
      <c r="P7" s="296"/>
      <c r="Q7" s="293" t="s">
        <v>223</v>
      </c>
      <c r="R7" s="297">
        <f>SUM(R10:R76)</f>
        <v>0</v>
      </c>
      <c r="S7" s="298"/>
      <c r="T7" s="293" t="s">
        <v>223</v>
      </c>
      <c r="U7" s="297">
        <f>SUM(U10:U76)</f>
        <v>5</v>
      </c>
      <c r="V7" s="298"/>
      <c r="W7" s="298"/>
      <c r="X7" s="293" t="s">
        <v>223</v>
      </c>
      <c r="Y7" s="289">
        <f>SUM(Y10:Y76)</f>
        <v>20</v>
      </c>
      <c r="Z7" s="294"/>
      <c r="AA7" s="295"/>
      <c r="AB7" s="293" t="s">
        <v>223</v>
      </c>
      <c r="AC7" s="297">
        <f>SUM(AC10:AC76)</f>
        <v>25</v>
      </c>
      <c r="AD7" s="293" t="s">
        <v>223</v>
      </c>
      <c r="AE7" s="289">
        <f>SUM(AE10:AE76)</f>
        <v>22</v>
      </c>
      <c r="AF7" s="299" t="s">
        <v>223</v>
      </c>
      <c r="AG7" s="300">
        <f>SUM(AG10:AG76)</f>
        <v>13</v>
      </c>
    </row>
    <row r="8" spans="1:33" ht="15" customHeight="1" thickBot="1">
      <c r="A8" s="273"/>
      <c r="B8" s="17"/>
      <c r="C8" s="17"/>
      <c r="D8" s="301"/>
      <c r="E8" s="17"/>
      <c r="F8" s="17"/>
      <c r="G8" s="302" t="s">
        <v>225</v>
      </c>
      <c r="H8" s="303">
        <f>IF($C$7=0,"",H7/$C$7*100)</f>
        <v>10.416666666666668</v>
      </c>
      <c r="I8" s="304"/>
      <c r="J8" s="302" t="s">
        <v>225</v>
      </c>
      <c r="K8" s="303">
        <f>IF($C$7=0,"",K7/$C$7*100)</f>
        <v>14.583333333333334</v>
      </c>
      <c r="L8" s="304"/>
      <c r="M8" s="17"/>
      <c r="N8" s="302" t="s">
        <v>225</v>
      </c>
      <c r="O8" s="303">
        <f>IF($C$7=0,"",O7/$C$7*100)</f>
        <v>93.75</v>
      </c>
      <c r="P8" s="304"/>
      <c r="Q8" s="302" t="s">
        <v>225</v>
      </c>
      <c r="R8" s="305">
        <f>IF($C$7=0,"",R7/$C$7*100)</f>
        <v>0</v>
      </c>
      <c r="S8" s="304"/>
      <c r="T8" s="302" t="s">
        <v>225</v>
      </c>
      <c r="U8" s="305">
        <f>IF($C$7=0,"",U7/$C$7*100)</f>
        <v>10.416666666666668</v>
      </c>
      <c r="V8" s="17"/>
      <c r="W8" s="17"/>
      <c r="X8" s="302" t="s">
        <v>225</v>
      </c>
      <c r="Y8" s="303">
        <f>IF($C$7=0,"",Y7/$C$7*100)</f>
        <v>41.66666666666667</v>
      </c>
      <c r="Z8" s="304"/>
      <c r="AA8" s="17"/>
      <c r="AB8" s="302" t="s">
        <v>225</v>
      </c>
      <c r="AC8" s="305">
        <f>IF($C$7=0,"",AC7/$C$7*100)</f>
        <v>52.083333333333336</v>
      </c>
      <c r="AD8" s="302" t="s">
        <v>225</v>
      </c>
      <c r="AE8" s="303">
        <f>IF($C$7=0,"",AE7/$C$7*100)</f>
        <v>45.83333333333333</v>
      </c>
      <c r="AF8" s="306" t="s">
        <v>225</v>
      </c>
      <c r="AG8" s="307">
        <f>IF($C$7=0,"",AG7/$C$7*100)</f>
        <v>27.083333333333332</v>
      </c>
    </row>
    <row r="9" spans="1:33" s="1" customFormat="1" ht="54" customHeight="1" thickBot="1">
      <c r="A9" s="308"/>
      <c r="B9" s="309" t="s">
        <v>1</v>
      </c>
      <c r="C9" s="310" t="s">
        <v>0</v>
      </c>
      <c r="D9" s="311" t="s">
        <v>27</v>
      </c>
      <c r="E9" s="312" t="s">
        <v>28</v>
      </c>
      <c r="F9" s="313" t="s">
        <v>29</v>
      </c>
      <c r="G9" s="313" t="s">
        <v>14</v>
      </c>
      <c r="H9" s="314" t="s">
        <v>30</v>
      </c>
      <c r="I9" s="313" t="s">
        <v>31</v>
      </c>
      <c r="J9" s="313" t="s">
        <v>202</v>
      </c>
      <c r="K9" s="314" t="s">
        <v>30</v>
      </c>
      <c r="L9" s="313" t="s">
        <v>32</v>
      </c>
      <c r="M9" s="313" t="s">
        <v>33</v>
      </c>
      <c r="N9" s="313" t="s">
        <v>34</v>
      </c>
      <c r="O9" s="314" t="s">
        <v>30</v>
      </c>
      <c r="P9" s="313" t="s">
        <v>35</v>
      </c>
      <c r="Q9" s="313" t="s">
        <v>191</v>
      </c>
      <c r="R9" s="315" t="s">
        <v>30</v>
      </c>
      <c r="S9" s="313" t="s">
        <v>36</v>
      </c>
      <c r="T9" s="316" t="s">
        <v>37</v>
      </c>
      <c r="U9" s="314" t="s">
        <v>30</v>
      </c>
      <c r="V9" s="313" t="s">
        <v>38</v>
      </c>
      <c r="W9" s="313" t="s">
        <v>29</v>
      </c>
      <c r="X9" s="313" t="s">
        <v>14</v>
      </c>
      <c r="Y9" s="314" t="s">
        <v>30</v>
      </c>
      <c r="Z9" s="313" t="s">
        <v>39</v>
      </c>
      <c r="AA9" s="313" t="s">
        <v>29</v>
      </c>
      <c r="AB9" s="313" t="s">
        <v>14</v>
      </c>
      <c r="AC9" s="315" t="s">
        <v>30</v>
      </c>
      <c r="AD9" s="312" t="s">
        <v>40</v>
      </c>
      <c r="AE9" s="314" t="s">
        <v>30</v>
      </c>
      <c r="AF9" s="313" t="s">
        <v>41</v>
      </c>
      <c r="AG9" s="317" t="s">
        <v>30</v>
      </c>
    </row>
    <row r="10" spans="1:33" ht="12.75">
      <c r="A10" s="101" t="str">
        <f>CONCATENATE(Analyza!A5)</f>
        <v>01</v>
      </c>
      <c r="B10" s="318" t="str">
        <f>CONCATENATE(Analyza!B5)</f>
        <v>Bruntál</v>
      </c>
      <c r="C10" s="319">
        <f>Analyza!C5</f>
        <v>16978</v>
      </c>
      <c r="D10" s="320">
        <f>Analyza!D5</f>
        <v>6</v>
      </c>
      <c r="E10" s="321">
        <f>Profesional!AZ7</f>
        <v>39</v>
      </c>
      <c r="F10" s="318">
        <f aca="true" t="shared" si="0" ref="F10:F17">IF(D10&lt;&gt;0,CHOOSE(D10,3,4,11,23,28,35,42,48),0)</f>
        <v>35</v>
      </c>
      <c r="G10" s="318">
        <f aca="true" t="shared" si="1" ref="G10:G17">IF(D10&lt;&gt;0,CHOOSE(D10,5,5,15,23,28,40,45,50),0)</f>
        <v>40</v>
      </c>
      <c r="H10" s="322">
        <f aca="true" t="shared" si="2" ref="H10:H72">IF(D10=0,"",IF(E10=0,0,IF(E10&gt;=G10,1,0)))</f>
        <v>0</v>
      </c>
      <c r="I10" s="323">
        <f>'[1]Poverena'!FA9</f>
        <v>573628</v>
      </c>
      <c r="J10" s="324">
        <f aca="true" t="shared" si="3" ref="J10:J72">IF(C10=0,0,I10/C10)</f>
        <v>33.786547296501354</v>
      </c>
      <c r="K10" s="325">
        <f aca="true" t="shared" si="4" ref="K10:K72">IF(D10=0,"",IF(J10&gt;=30,1,0))</f>
        <v>1</v>
      </c>
      <c r="L10" s="326">
        <f>Profesional!D7</f>
        <v>101497</v>
      </c>
      <c r="M10" s="327">
        <f>'[1]Poverena'!U9</f>
        <v>55863</v>
      </c>
      <c r="N10" s="196">
        <f aca="true" t="shared" si="5" ref="N10:N72">IF(L10=0,0,ROUND(M10/L10*100,2))</f>
        <v>55.04</v>
      </c>
      <c r="O10" s="325">
        <f aca="true" t="shared" si="6" ref="O10:O72">IF(D10=0,"",IF(N10&gt;=75,1,0))</f>
        <v>0</v>
      </c>
      <c r="P10" s="326">
        <f>'[1]Poverena'!V9</f>
        <v>5289</v>
      </c>
      <c r="Q10" s="328">
        <f aca="true" t="shared" si="7" ref="Q10:Q72">IF(M10=0,0,ROUND(P10/M10*100,2))</f>
        <v>9.47</v>
      </c>
      <c r="R10" s="325">
        <f aca="true" t="shared" si="8" ref="R10:R72">IF(D10=0,"",IF(Q10&gt;=10,1,0))</f>
        <v>0</v>
      </c>
      <c r="S10" s="329">
        <f>'[1]Poverena'!CA9</f>
        <v>607</v>
      </c>
      <c r="T10" s="196">
        <f>IF(Profesional!AY7="",0,Profesional!AY7)</f>
        <v>35.75</v>
      </c>
      <c r="U10" s="322">
        <f aca="true" t="shared" si="9" ref="U10:U72">IF(D10=0,"",IF(D10&lt;3,"nehodnotit",IF(T10&gt;=60,1,0)))</f>
        <v>0</v>
      </c>
      <c r="V10" s="329">
        <f>'[1]Poverena'!CB9</f>
        <v>27</v>
      </c>
      <c r="W10" s="327">
        <f aca="true" t="shared" si="10" ref="W10:W17">IF(D10&lt;&gt;0,CHOOSE(D10,5,6,9,14,22,34,76,198),0)</f>
        <v>34</v>
      </c>
      <c r="X10" s="327">
        <f aca="true" t="shared" si="11" ref="X10:X17">IF(D10&lt;&gt;0,CHOOSE(D10,4,6,9,10,20,28,70,120),0)</f>
        <v>28</v>
      </c>
      <c r="Y10" s="325">
        <f aca="true" t="shared" si="12" ref="Y10:Y72">IF(D10=0,"",IF(V10=0,0,IF(V10&gt;=X10,1,0)))</f>
        <v>0</v>
      </c>
      <c r="Z10" s="326">
        <f>'[1]Poverena'!CD9</f>
        <v>10</v>
      </c>
      <c r="AA10" s="327">
        <f aca="true" t="shared" si="13" ref="AA10:AA17">IF(D10&lt;&gt;0,CHOOSE(D10,1,1,2,3,5,8,19,36),0)</f>
        <v>8</v>
      </c>
      <c r="AB10" s="327">
        <f aca="true" t="shared" si="14" ref="AB10:AB17">IF(D10&lt;&gt;0,CHOOSE(D10,1,2,2,3,5,10,15,20),0)</f>
        <v>10</v>
      </c>
      <c r="AC10" s="330">
        <f aca="true" t="shared" si="15" ref="AC10:AC72">IF(D10=0,"",IF(Z10=0,0,IF(Z10&gt;=AB10,1,0)))</f>
        <v>1</v>
      </c>
      <c r="AD10" s="327">
        <f>Profesional!BA7</f>
        <v>1</v>
      </c>
      <c r="AE10" s="330">
        <f aca="true" t="shared" si="16" ref="AE10:AE72">IF(D10=0,"",IF(AD10=1,1,0))</f>
        <v>1</v>
      </c>
      <c r="AF10" s="318">
        <f>Profesional!BC7</f>
        <v>1</v>
      </c>
      <c r="AG10" s="331">
        <f aca="true" t="shared" si="17" ref="AG10:AG72">IF(D10=0,"",IF(D10=1,"nehodnotit",IF(AF10=1,1,0)))</f>
        <v>1</v>
      </c>
    </row>
    <row r="11" spans="1:33" ht="12.75">
      <c r="A11" s="134" t="str">
        <f>CONCATENATE(Analyza!A6)</f>
        <v>01</v>
      </c>
      <c r="B11" s="117" t="str">
        <f>CONCATENATE(Analyza!B6)</f>
        <v>Břidličná</v>
      </c>
      <c r="C11" s="332">
        <f>Analyza!C6</f>
        <v>3378</v>
      </c>
      <c r="D11" s="333">
        <f>Analyza!D6</f>
        <v>4</v>
      </c>
      <c r="E11" s="334">
        <f>Profesional!AZ12</f>
        <v>30</v>
      </c>
      <c r="F11" s="117">
        <f t="shared" si="0"/>
        <v>23</v>
      </c>
      <c r="G11" s="117">
        <f t="shared" si="1"/>
        <v>23</v>
      </c>
      <c r="H11" s="335">
        <f t="shared" si="2"/>
        <v>1</v>
      </c>
      <c r="I11" s="336">
        <f>'[1]Profi'!FA10</f>
        <v>70284</v>
      </c>
      <c r="J11" s="337">
        <f t="shared" si="3"/>
        <v>20.80639431616341</v>
      </c>
      <c r="K11" s="338">
        <f t="shared" si="4"/>
        <v>0</v>
      </c>
      <c r="L11" s="334">
        <f>Profesional!D12</f>
        <v>11076</v>
      </c>
      <c r="M11" s="339">
        <f>'[1]Profi'!U10</f>
        <v>9438</v>
      </c>
      <c r="N11" s="201">
        <f t="shared" si="5"/>
        <v>85.21</v>
      </c>
      <c r="O11" s="338">
        <f t="shared" si="6"/>
        <v>1</v>
      </c>
      <c r="P11" s="334">
        <f>'[1]Profi'!V10</f>
        <v>364</v>
      </c>
      <c r="Q11" s="340">
        <f t="shared" si="7"/>
        <v>3.86</v>
      </c>
      <c r="R11" s="338">
        <f t="shared" si="8"/>
        <v>0</v>
      </c>
      <c r="S11" s="341">
        <f>'[1]Profi'!CA10</f>
        <v>178</v>
      </c>
      <c r="T11" s="201">
        <f>IF(Profesional!AY12="",0,Profesional!AY12)</f>
        <v>52.69</v>
      </c>
      <c r="U11" s="335">
        <f t="shared" si="9"/>
        <v>0</v>
      </c>
      <c r="V11" s="341">
        <f>'[1]Profi'!CB10</f>
        <v>30</v>
      </c>
      <c r="W11" s="339">
        <f t="shared" si="10"/>
        <v>14</v>
      </c>
      <c r="X11" s="339">
        <f t="shared" si="11"/>
        <v>10</v>
      </c>
      <c r="Y11" s="338">
        <f t="shared" si="12"/>
        <v>1</v>
      </c>
      <c r="Z11" s="334">
        <f>'[1]Profi'!CD10</f>
        <v>3</v>
      </c>
      <c r="AA11" s="339">
        <f t="shared" si="13"/>
        <v>3</v>
      </c>
      <c r="AB11" s="339">
        <f t="shared" si="14"/>
        <v>3</v>
      </c>
      <c r="AC11" s="342">
        <f t="shared" si="15"/>
        <v>1</v>
      </c>
      <c r="AD11" s="339">
        <f>Profesional!BA12</f>
        <v>1</v>
      </c>
      <c r="AE11" s="342">
        <f t="shared" si="16"/>
        <v>1</v>
      </c>
      <c r="AF11" s="117">
        <f>Profesional!BC12</f>
        <v>1</v>
      </c>
      <c r="AG11" s="343">
        <f t="shared" si="17"/>
        <v>1</v>
      </c>
    </row>
    <row r="12" spans="1:33" ht="12.75">
      <c r="A12" s="134" t="str">
        <f>CONCATENATE(Analyza!A7)</f>
        <v>02</v>
      </c>
      <c r="B12" s="117" t="str">
        <f>CONCATENATE(Analyza!B7)</f>
        <v>Horní Benešov</v>
      </c>
      <c r="C12" s="332">
        <f>Analyza!C7</f>
        <v>2312</v>
      </c>
      <c r="D12" s="333">
        <f>Analyza!D7</f>
        <v>3</v>
      </c>
      <c r="E12" s="344">
        <f>Profesional!AZ13</f>
        <v>30</v>
      </c>
      <c r="F12" s="117">
        <f t="shared" si="0"/>
        <v>11</v>
      </c>
      <c r="G12" s="117">
        <f t="shared" si="1"/>
        <v>15</v>
      </c>
      <c r="H12" s="335">
        <f t="shared" si="2"/>
        <v>1</v>
      </c>
      <c r="I12" s="345">
        <f>'[1]Profi'!FA11</f>
        <v>73287</v>
      </c>
      <c r="J12" s="337">
        <f t="shared" si="3"/>
        <v>31.698529411764707</v>
      </c>
      <c r="K12" s="338">
        <f t="shared" si="4"/>
        <v>1</v>
      </c>
      <c r="L12" s="334">
        <f>Profesional!D13</f>
        <v>13676</v>
      </c>
      <c r="M12" s="339">
        <f>'[1]Profi'!U11</f>
        <v>9500</v>
      </c>
      <c r="N12" s="201">
        <f t="shared" si="5"/>
        <v>69.46</v>
      </c>
      <c r="O12" s="338">
        <f t="shared" si="6"/>
        <v>0</v>
      </c>
      <c r="P12" s="334">
        <f>'[1]Profi'!V11</f>
        <v>533</v>
      </c>
      <c r="Q12" s="340">
        <f t="shared" si="7"/>
        <v>5.61</v>
      </c>
      <c r="R12" s="338">
        <f t="shared" si="8"/>
        <v>0</v>
      </c>
      <c r="S12" s="341">
        <f>'[1]Profi'!CA11</f>
        <v>255</v>
      </c>
      <c r="T12" s="201">
        <f>IF(Profesional!AY13="",0,Profesional!AY13)</f>
        <v>110.29</v>
      </c>
      <c r="U12" s="335">
        <f t="shared" si="9"/>
        <v>1</v>
      </c>
      <c r="V12" s="341">
        <f>'[1]Profi'!CB11</f>
        <v>30</v>
      </c>
      <c r="W12" s="339">
        <f t="shared" si="10"/>
        <v>9</v>
      </c>
      <c r="X12" s="339">
        <f t="shared" si="11"/>
        <v>9</v>
      </c>
      <c r="Y12" s="338">
        <f t="shared" si="12"/>
        <v>1</v>
      </c>
      <c r="Z12" s="334">
        <f>'[1]Profi'!CD11</f>
        <v>3</v>
      </c>
      <c r="AA12" s="339">
        <f t="shared" si="13"/>
        <v>2</v>
      </c>
      <c r="AB12" s="339">
        <f t="shared" si="14"/>
        <v>2</v>
      </c>
      <c r="AC12" s="342">
        <f t="shared" si="15"/>
        <v>1</v>
      </c>
      <c r="AD12" s="117">
        <f>Profesional!BA13</f>
        <v>1</v>
      </c>
      <c r="AE12" s="342">
        <f t="shared" si="16"/>
        <v>1</v>
      </c>
      <c r="AF12" s="117">
        <f>Profesional!BC13</f>
        <v>1</v>
      </c>
      <c r="AG12" s="343">
        <f t="shared" si="17"/>
        <v>1</v>
      </c>
    </row>
    <row r="13" spans="1:33" ht="12.75">
      <c r="A13" s="134" t="str">
        <f>CONCATENATE(Analyza!A8)</f>
        <v>03</v>
      </c>
      <c r="B13" s="117" t="str">
        <f>CONCATENATE(Analyza!B8)</f>
        <v>Krnov</v>
      </c>
      <c r="C13" s="332">
        <f>Analyza!C8</f>
        <v>24272</v>
      </c>
      <c r="D13" s="333">
        <f>Analyza!D8</f>
        <v>7</v>
      </c>
      <c r="E13" s="344">
        <f>Profesional!AZ14</f>
        <v>42</v>
      </c>
      <c r="F13" s="117">
        <f t="shared" si="0"/>
        <v>42</v>
      </c>
      <c r="G13" s="117">
        <f t="shared" si="1"/>
        <v>45</v>
      </c>
      <c r="H13" s="335">
        <f t="shared" si="2"/>
        <v>0</v>
      </c>
      <c r="I13" s="345">
        <f>'[1]Profi'!FA12</f>
        <v>829470</v>
      </c>
      <c r="J13" s="337">
        <f t="shared" si="3"/>
        <v>34.17394528675017</v>
      </c>
      <c r="K13" s="338">
        <f t="shared" si="4"/>
        <v>1</v>
      </c>
      <c r="L13" s="334">
        <f>Profesional!D14</f>
        <v>116410</v>
      </c>
      <c r="M13" s="339">
        <f>'[1]Profi'!U12</f>
        <v>58000</v>
      </c>
      <c r="N13" s="201">
        <f t="shared" si="5"/>
        <v>49.82</v>
      </c>
      <c r="O13" s="338">
        <f t="shared" si="6"/>
        <v>0</v>
      </c>
      <c r="P13" s="334">
        <f>'[1]Profi'!V12</f>
        <v>4000</v>
      </c>
      <c r="Q13" s="340">
        <f t="shared" si="7"/>
        <v>6.9</v>
      </c>
      <c r="R13" s="338">
        <f t="shared" si="8"/>
        <v>0</v>
      </c>
      <c r="S13" s="341">
        <f>'[1]Profi'!CA12</f>
        <v>500</v>
      </c>
      <c r="T13" s="201">
        <f>IF(Profesional!AY14="",0,Profesional!AY14)</f>
        <v>20.6</v>
      </c>
      <c r="U13" s="335">
        <f t="shared" si="9"/>
        <v>0</v>
      </c>
      <c r="V13" s="341">
        <f>'[1]Profi'!CB12</f>
        <v>47</v>
      </c>
      <c r="W13" s="339">
        <f t="shared" si="10"/>
        <v>76</v>
      </c>
      <c r="X13" s="339">
        <f t="shared" si="11"/>
        <v>70</v>
      </c>
      <c r="Y13" s="338">
        <f t="shared" si="12"/>
        <v>0</v>
      </c>
      <c r="Z13" s="334">
        <f>'[1]Profi'!CD12</f>
        <v>13</v>
      </c>
      <c r="AA13" s="339">
        <f t="shared" si="13"/>
        <v>19</v>
      </c>
      <c r="AB13" s="339">
        <f t="shared" si="14"/>
        <v>15</v>
      </c>
      <c r="AC13" s="342">
        <f t="shared" si="15"/>
        <v>0</v>
      </c>
      <c r="AD13" s="117">
        <f>Profesional!BA14</f>
        <v>1</v>
      </c>
      <c r="AE13" s="342">
        <f t="shared" si="16"/>
        <v>1</v>
      </c>
      <c r="AF13" s="117">
        <f>Profesional!BC14</f>
        <v>1</v>
      </c>
      <c r="AG13" s="343">
        <f t="shared" si="17"/>
        <v>1</v>
      </c>
    </row>
    <row r="14" spans="1:33" ht="12.75">
      <c r="A14" s="134" t="str">
        <f>CONCATENATE(Analyza!A9)</f>
        <v>04</v>
      </c>
      <c r="B14" s="117" t="str">
        <f>CONCATENATE(Analyza!B9)</f>
        <v>Město Albrechtice</v>
      </c>
      <c r="C14" s="332">
        <f>Analyza!C9</f>
        <v>3546</v>
      </c>
      <c r="D14" s="333">
        <f>Analyza!D9</f>
        <v>4</v>
      </c>
      <c r="E14" s="344">
        <f>Profesional!AZ15</f>
        <v>20</v>
      </c>
      <c r="F14" s="117">
        <f t="shared" si="0"/>
        <v>23</v>
      </c>
      <c r="G14" s="117">
        <f t="shared" si="1"/>
        <v>23</v>
      </c>
      <c r="H14" s="335">
        <f t="shared" si="2"/>
        <v>0</v>
      </c>
      <c r="I14" s="345">
        <f>'[1]Profi'!FA13</f>
        <v>85862</v>
      </c>
      <c r="J14" s="337">
        <f t="shared" si="3"/>
        <v>24.21376198533559</v>
      </c>
      <c r="K14" s="338">
        <f t="shared" si="4"/>
        <v>0</v>
      </c>
      <c r="L14" s="334">
        <f>Profesional!D15</f>
        <v>17584</v>
      </c>
      <c r="M14" s="339">
        <f>'[1]Profi'!U13</f>
        <v>16383</v>
      </c>
      <c r="N14" s="201">
        <f t="shared" si="5"/>
        <v>93.17</v>
      </c>
      <c r="O14" s="338">
        <f t="shared" si="6"/>
        <v>1</v>
      </c>
      <c r="P14" s="334">
        <f>'[1]Profi'!V13</f>
        <v>604</v>
      </c>
      <c r="Q14" s="340">
        <f t="shared" si="7"/>
        <v>3.69</v>
      </c>
      <c r="R14" s="338">
        <f t="shared" si="8"/>
        <v>0</v>
      </c>
      <c r="S14" s="341">
        <f>'[1]Profi'!CA13</f>
        <v>105</v>
      </c>
      <c r="T14" s="201">
        <f>IF(Profesional!AY15="",0,Profesional!AY15)</f>
        <v>29.61</v>
      </c>
      <c r="U14" s="335">
        <f t="shared" si="9"/>
        <v>0</v>
      </c>
      <c r="V14" s="341">
        <f>'[1]Profi'!CB13</f>
        <v>2</v>
      </c>
      <c r="W14" s="339">
        <f t="shared" si="10"/>
        <v>14</v>
      </c>
      <c r="X14" s="339">
        <f t="shared" si="11"/>
        <v>10</v>
      </c>
      <c r="Y14" s="338">
        <f t="shared" si="12"/>
        <v>0</v>
      </c>
      <c r="Z14" s="334">
        <f>'[1]Profi'!CD13</f>
        <v>2</v>
      </c>
      <c r="AA14" s="339">
        <f t="shared" si="13"/>
        <v>3</v>
      </c>
      <c r="AB14" s="339">
        <f t="shared" si="14"/>
        <v>3</v>
      </c>
      <c r="AC14" s="342">
        <f t="shared" si="15"/>
        <v>0</v>
      </c>
      <c r="AD14" s="117">
        <f>Profesional!BA15</f>
        <v>1</v>
      </c>
      <c r="AE14" s="342">
        <f t="shared" si="16"/>
        <v>1</v>
      </c>
      <c r="AF14" s="117">
        <f>Profesional!BC15</f>
        <v>1</v>
      </c>
      <c r="AG14" s="343">
        <f t="shared" si="17"/>
        <v>1</v>
      </c>
    </row>
    <row r="15" spans="1:33" ht="12.75">
      <c r="A15" s="134" t="str">
        <f>CONCATENATE(Analyza!A10)</f>
        <v>05</v>
      </c>
      <c r="B15" s="117" t="str">
        <f>CONCATENATE(Analyza!B10)</f>
        <v>Rýmařov</v>
      </c>
      <c r="C15" s="332">
        <f>Analyza!C10</f>
        <v>8546</v>
      </c>
      <c r="D15" s="333">
        <f>Analyza!D10</f>
        <v>5</v>
      </c>
      <c r="E15" s="344">
        <f>Profesional!AZ16</f>
        <v>34</v>
      </c>
      <c r="F15" s="117">
        <f t="shared" si="0"/>
        <v>28</v>
      </c>
      <c r="G15" s="117">
        <f t="shared" si="1"/>
        <v>28</v>
      </c>
      <c r="H15" s="335">
        <f t="shared" si="2"/>
        <v>1</v>
      </c>
      <c r="I15" s="345">
        <f>'[1]Profi'!FA14</f>
        <v>344725</v>
      </c>
      <c r="J15" s="337">
        <f t="shared" si="3"/>
        <v>40.33758483501053</v>
      </c>
      <c r="K15" s="338">
        <f t="shared" si="4"/>
        <v>1</v>
      </c>
      <c r="L15" s="334">
        <f>Profesional!D16</f>
        <v>27428</v>
      </c>
      <c r="M15" s="339">
        <f>'[1]Profi'!U14</f>
        <v>26000</v>
      </c>
      <c r="N15" s="201">
        <f t="shared" si="5"/>
        <v>94.79</v>
      </c>
      <c r="O15" s="338">
        <f t="shared" si="6"/>
        <v>1</v>
      </c>
      <c r="P15" s="334">
        <f>'[1]Profi'!V14</f>
        <v>1466</v>
      </c>
      <c r="Q15" s="340">
        <f t="shared" si="7"/>
        <v>5.64</v>
      </c>
      <c r="R15" s="338">
        <f t="shared" si="8"/>
        <v>0</v>
      </c>
      <c r="S15" s="341">
        <f>'[1]Profi'!CA14</f>
        <v>438</v>
      </c>
      <c r="T15" s="201">
        <f>IF(Profesional!AY16="",0,Profesional!AY16)</f>
        <v>51.25</v>
      </c>
      <c r="U15" s="335">
        <f t="shared" si="9"/>
        <v>0</v>
      </c>
      <c r="V15" s="341">
        <f>'[1]Profi'!CB14</f>
        <v>40</v>
      </c>
      <c r="W15" s="339">
        <f t="shared" si="10"/>
        <v>22</v>
      </c>
      <c r="X15" s="339">
        <f t="shared" si="11"/>
        <v>20</v>
      </c>
      <c r="Y15" s="338">
        <f t="shared" si="12"/>
        <v>1</v>
      </c>
      <c r="Z15" s="334">
        <f>'[1]Profi'!CD14</f>
        <v>10</v>
      </c>
      <c r="AA15" s="339">
        <f t="shared" si="13"/>
        <v>5</v>
      </c>
      <c r="AB15" s="339">
        <f t="shared" si="14"/>
        <v>5</v>
      </c>
      <c r="AC15" s="342">
        <f t="shared" si="15"/>
        <v>1</v>
      </c>
      <c r="AD15" s="117">
        <f>Profesional!BA16</f>
        <v>1</v>
      </c>
      <c r="AE15" s="342">
        <f t="shared" si="16"/>
        <v>1</v>
      </c>
      <c r="AF15" s="117">
        <f>Profesional!BC16</f>
        <v>1</v>
      </c>
      <c r="AG15" s="343">
        <f t="shared" si="17"/>
        <v>1</v>
      </c>
    </row>
    <row r="16" spans="1:33" ht="12.75">
      <c r="A16" s="134" t="str">
        <f>CONCATENATE(Analyza!A11)</f>
        <v>06</v>
      </c>
      <c r="B16" s="117" t="str">
        <f>CONCATENATE(Analyza!B11)</f>
        <v>Vrbno pod Pradědem</v>
      </c>
      <c r="C16" s="332">
        <f>Analyza!C11</f>
        <v>5336</v>
      </c>
      <c r="D16" s="333">
        <f>Analyza!D11</f>
        <v>5</v>
      </c>
      <c r="E16" s="344">
        <f>Profesional!AZ17</f>
        <v>33</v>
      </c>
      <c r="F16" s="117">
        <f t="shared" si="0"/>
        <v>28</v>
      </c>
      <c r="G16" s="117">
        <f t="shared" si="1"/>
        <v>28</v>
      </c>
      <c r="H16" s="335">
        <f t="shared" si="2"/>
        <v>1</v>
      </c>
      <c r="I16" s="345">
        <f>'[1]Profi'!FA15</f>
        <v>220355</v>
      </c>
      <c r="J16" s="337">
        <f t="shared" si="3"/>
        <v>41.29591454272864</v>
      </c>
      <c r="K16" s="338">
        <f t="shared" si="4"/>
        <v>1</v>
      </c>
      <c r="L16" s="334">
        <f>Profesional!D17</f>
        <v>34782</v>
      </c>
      <c r="M16" s="339">
        <f>'[1]Profi'!U15</f>
        <v>32886</v>
      </c>
      <c r="N16" s="201">
        <f t="shared" si="5"/>
        <v>94.55</v>
      </c>
      <c r="O16" s="338">
        <f t="shared" si="6"/>
        <v>1</v>
      </c>
      <c r="P16" s="334">
        <f>'[1]Profi'!V15</f>
        <v>1072</v>
      </c>
      <c r="Q16" s="340">
        <f t="shared" si="7"/>
        <v>3.26</v>
      </c>
      <c r="R16" s="338">
        <f t="shared" si="8"/>
        <v>0</v>
      </c>
      <c r="S16" s="341">
        <f>'[1]Profi'!CA15</f>
        <v>180</v>
      </c>
      <c r="T16" s="201">
        <f>IF(Profesional!AY17="",0,Profesional!AY17)</f>
        <v>33.73</v>
      </c>
      <c r="U16" s="335">
        <f t="shared" si="9"/>
        <v>0</v>
      </c>
      <c r="V16" s="341">
        <f>'[1]Profi'!CB15</f>
        <v>14</v>
      </c>
      <c r="W16" s="339">
        <f t="shared" si="10"/>
        <v>22</v>
      </c>
      <c r="X16" s="339">
        <f t="shared" si="11"/>
        <v>20</v>
      </c>
      <c r="Y16" s="338">
        <f t="shared" si="12"/>
        <v>0</v>
      </c>
      <c r="Z16" s="334">
        <f>'[1]Profi'!CD15</f>
        <v>4</v>
      </c>
      <c r="AA16" s="339">
        <f t="shared" si="13"/>
        <v>5</v>
      </c>
      <c r="AB16" s="339">
        <f t="shared" si="14"/>
        <v>5</v>
      </c>
      <c r="AC16" s="342">
        <f t="shared" si="15"/>
        <v>0</v>
      </c>
      <c r="AD16" s="117">
        <f>Profesional!BA17</f>
        <v>1</v>
      </c>
      <c r="AE16" s="342">
        <f t="shared" si="16"/>
        <v>1</v>
      </c>
      <c r="AF16" s="117">
        <f>Profesional!BC17</f>
        <v>1</v>
      </c>
      <c r="AG16" s="343">
        <f t="shared" si="17"/>
        <v>1</v>
      </c>
    </row>
    <row r="17" spans="1:33" ht="12.75">
      <c r="A17" s="134" t="str">
        <f>CONCATENATE(Analyza!A12)</f>
        <v>1</v>
      </c>
      <c r="B17" s="117" t="str">
        <f>CONCATENATE(Analyza!B12)</f>
        <v>Andělská Hora</v>
      </c>
      <c r="C17" s="332">
        <f>Analyza!C12</f>
        <v>367</v>
      </c>
      <c r="D17" s="333">
        <f>Analyza!D12</f>
        <v>1</v>
      </c>
      <c r="E17" s="334">
        <f>Neprofi!AZ8</f>
        <v>4</v>
      </c>
      <c r="F17" s="117">
        <f t="shared" si="0"/>
        <v>3</v>
      </c>
      <c r="G17" s="117">
        <f t="shared" si="1"/>
        <v>5</v>
      </c>
      <c r="H17" s="335">
        <f t="shared" si="2"/>
        <v>0</v>
      </c>
      <c r="I17" s="345">
        <f>'[1]Neprofi'!FA10</f>
        <v>2000</v>
      </c>
      <c r="J17" s="337">
        <f t="shared" si="3"/>
        <v>5.449591280653951</v>
      </c>
      <c r="K17" s="338">
        <f t="shared" si="4"/>
        <v>0</v>
      </c>
      <c r="L17" s="334">
        <f>Neprofi!D8</f>
        <v>2692</v>
      </c>
      <c r="M17" s="339">
        <f>'[1]Neprofi'!U10</f>
        <v>2692</v>
      </c>
      <c r="N17" s="201">
        <f t="shared" si="5"/>
        <v>100</v>
      </c>
      <c r="O17" s="338">
        <f t="shared" si="6"/>
        <v>1</v>
      </c>
      <c r="P17" s="334">
        <f>'[1]Neprofi'!V10</f>
        <v>15</v>
      </c>
      <c r="Q17" s="340">
        <f t="shared" si="7"/>
        <v>0.56</v>
      </c>
      <c r="R17" s="338">
        <f t="shared" si="8"/>
        <v>0</v>
      </c>
      <c r="S17" s="341">
        <f>'[1]Neprofi'!CA10</f>
        <v>60</v>
      </c>
      <c r="T17" s="112">
        <f>IF(Neprofi!AY8="",0,Neprofi!AY8)</f>
        <v>163.49</v>
      </c>
      <c r="U17" s="335" t="str">
        <f t="shared" si="9"/>
        <v>nehodnotit</v>
      </c>
      <c r="V17" s="341">
        <f>'[1]Neprofi'!CB10</f>
        <v>10</v>
      </c>
      <c r="W17" s="339">
        <f t="shared" si="10"/>
        <v>5</v>
      </c>
      <c r="X17" s="339">
        <f t="shared" si="11"/>
        <v>4</v>
      </c>
      <c r="Y17" s="338">
        <f t="shared" si="12"/>
        <v>1</v>
      </c>
      <c r="Z17" s="334">
        <f>'[1]Neprofi'!CD10</f>
        <v>1</v>
      </c>
      <c r="AA17" s="339">
        <f t="shared" si="13"/>
        <v>1</v>
      </c>
      <c r="AB17" s="339">
        <f t="shared" si="14"/>
        <v>1</v>
      </c>
      <c r="AC17" s="342">
        <f t="shared" si="15"/>
        <v>1</v>
      </c>
      <c r="AD17" s="111">
        <f>Neprofi!BA8</f>
        <v>1</v>
      </c>
      <c r="AE17" s="342">
        <f t="shared" si="16"/>
        <v>1</v>
      </c>
      <c r="AF17" s="111">
        <f>Neprofi!BC8</f>
        <v>0</v>
      </c>
      <c r="AG17" s="343" t="str">
        <f t="shared" si="17"/>
        <v>nehodnotit</v>
      </c>
    </row>
    <row r="18" spans="1:33" ht="12.75">
      <c r="A18" s="134" t="str">
        <f>CONCATENATE(Analyza!A13)</f>
        <v>2</v>
      </c>
      <c r="B18" s="117" t="str">
        <f>CONCATENATE(Analyza!B13)</f>
        <v>Bílčice</v>
      </c>
      <c r="C18" s="332">
        <f>Analyza!C13</f>
        <v>228</v>
      </c>
      <c r="D18" s="333">
        <f>Analyza!D13</f>
        <v>1</v>
      </c>
      <c r="E18" s="344">
        <f>Neprofi!AZ9</f>
        <v>2</v>
      </c>
      <c r="F18" s="117">
        <f aca="true" t="shared" si="18" ref="F18:F76">IF(D18&lt;&gt;0,CHOOSE(D18,3,4,11,23,28,35,42,48),0)</f>
        <v>3</v>
      </c>
      <c r="G18" s="117">
        <f aca="true" t="shared" si="19" ref="G18:G76">IF(D18&lt;&gt;0,CHOOSE(D18,5,5,15,23,28,40,45,50),0)</f>
        <v>5</v>
      </c>
      <c r="H18" s="335">
        <f t="shared" si="2"/>
        <v>0</v>
      </c>
      <c r="I18" s="345">
        <f>'[1]Neprofi'!FA11</f>
        <v>3000</v>
      </c>
      <c r="J18" s="337">
        <f t="shared" si="3"/>
        <v>13.157894736842104</v>
      </c>
      <c r="K18" s="338">
        <f t="shared" si="4"/>
        <v>0</v>
      </c>
      <c r="L18" s="334">
        <f>Neprofi!D9</f>
        <v>2064</v>
      </c>
      <c r="M18" s="339">
        <f>'[1]Neprofi'!U11</f>
        <v>2064</v>
      </c>
      <c r="N18" s="201">
        <f t="shared" si="5"/>
        <v>100</v>
      </c>
      <c r="O18" s="338">
        <f t="shared" si="6"/>
        <v>1</v>
      </c>
      <c r="P18" s="334">
        <f>'[1]Neprofi'!V11</f>
        <v>25</v>
      </c>
      <c r="Q18" s="340">
        <f t="shared" si="7"/>
        <v>1.21</v>
      </c>
      <c r="R18" s="338">
        <f t="shared" si="8"/>
        <v>0</v>
      </c>
      <c r="S18" s="341">
        <f>'[1]Neprofi'!CA11</f>
        <v>30</v>
      </c>
      <c r="T18" s="112">
        <f>IF(Neprofi!AY9="",0,Neprofi!AY9)</f>
        <v>131.58</v>
      </c>
      <c r="U18" s="335" t="str">
        <f t="shared" si="9"/>
        <v>nehodnotit</v>
      </c>
      <c r="V18" s="341">
        <f>'[1]Neprofi'!CB11</f>
        <v>1</v>
      </c>
      <c r="W18" s="339">
        <f aca="true" t="shared" si="20" ref="W18:W76">IF(D18&lt;&gt;0,CHOOSE(D18,5,6,9,14,22,34,76,198),0)</f>
        <v>5</v>
      </c>
      <c r="X18" s="339">
        <f aca="true" t="shared" si="21" ref="X18:X76">IF(D18&lt;&gt;0,CHOOSE(D18,4,6,9,10,20,28,70,120),0)</f>
        <v>4</v>
      </c>
      <c r="Y18" s="338">
        <f t="shared" si="12"/>
        <v>0</v>
      </c>
      <c r="Z18" s="334">
        <f>'[1]Neprofi'!CD11</f>
        <v>0</v>
      </c>
      <c r="AA18" s="339">
        <f aca="true" t="shared" si="22" ref="AA18:AA76">IF(D18&lt;&gt;0,CHOOSE(D18,1,1,2,3,5,8,19,36),0)</f>
        <v>1</v>
      </c>
      <c r="AB18" s="339">
        <f aca="true" t="shared" si="23" ref="AB18:AB76">IF(D18&lt;&gt;0,CHOOSE(D18,1,2,2,3,5,10,15,20),0)</f>
        <v>1</v>
      </c>
      <c r="AC18" s="342">
        <f t="shared" si="15"/>
        <v>0</v>
      </c>
      <c r="AD18" s="111">
        <f>Neprofi!BA9</f>
        <v>0</v>
      </c>
      <c r="AE18" s="342">
        <f t="shared" si="16"/>
        <v>0</v>
      </c>
      <c r="AF18" s="111">
        <f>Neprofi!BC9</f>
        <v>0</v>
      </c>
      <c r="AG18" s="343" t="str">
        <f t="shared" si="17"/>
        <v>nehodnotit</v>
      </c>
    </row>
    <row r="19" spans="1:33" ht="12.75">
      <c r="A19" s="134" t="str">
        <f>CONCATENATE(Analyza!A14)</f>
        <v>3</v>
      </c>
      <c r="B19" s="117" t="str">
        <f>CONCATENATE(Analyza!B14)</f>
        <v>Bohušov</v>
      </c>
      <c r="C19" s="332">
        <f>Analyza!C14</f>
        <v>412</v>
      </c>
      <c r="D19" s="333">
        <f>Analyza!D14</f>
        <v>1</v>
      </c>
      <c r="E19" s="344">
        <f>Neprofi!AZ10</f>
        <v>5</v>
      </c>
      <c r="F19" s="117">
        <f t="shared" si="18"/>
        <v>3</v>
      </c>
      <c r="G19" s="117">
        <f t="shared" si="19"/>
        <v>5</v>
      </c>
      <c r="H19" s="335">
        <f t="shared" si="2"/>
        <v>1</v>
      </c>
      <c r="I19" s="345">
        <f>'[1]Neprofi'!FA12</f>
        <v>5191</v>
      </c>
      <c r="J19" s="337">
        <f t="shared" si="3"/>
        <v>12.599514563106796</v>
      </c>
      <c r="K19" s="338">
        <f t="shared" si="4"/>
        <v>0</v>
      </c>
      <c r="L19" s="334">
        <f>Neprofi!D10</f>
        <v>1010</v>
      </c>
      <c r="M19" s="339">
        <f>'[1]Neprofi'!U12</f>
        <v>990</v>
      </c>
      <c r="N19" s="201">
        <f t="shared" si="5"/>
        <v>98.02</v>
      </c>
      <c r="O19" s="338">
        <f t="shared" si="6"/>
        <v>1</v>
      </c>
      <c r="P19" s="334">
        <f>'[1]Neprofi'!V12</f>
        <v>20</v>
      </c>
      <c r="Q19" s="340">
        <f t="shared" si="7"/>
        <v>2.02</v>
      </c>
      <c r="R19" s="338">
        <f t="shared" si="8"/>
        <v>0</v>
      </c>
      <c r="S19" s="341">
        <f>'[1]Neprofi'!CA12</f>
        <v>48</v>
      </c>
      <c r="T19" s="112">
        <f>IF(Neprofi!AY10="",0,Neprofi!AY10)</f>
        <v>116.5</v>
      </c>
      <c r="U19" s="335" t="str">
        <f t="shared" si="9"/>
        <v>nehodnotit</v>
      </c>
      <c r="V19" s="341">
        <f>'[1]Neprofi'!CB12</f>
        <v>6</v>
      </c>
      <c r="W19" s="339">
        <f t="shared" si="20"/>
        <v>5</v>
      </c>
      <c r="X19" s="339">
        <f t="shared" si="21"/>
        <v>4</v>
      </c>
      <c r="Y19" s="338">
        <f t="shared" si="12"/>
        <v>1</v>
      </c>
      <c r="Z19" s="334">
        <f>'[1]Neprofi'!CD12</f>
        <v>2</v>
      </c>
      <c r="AA19" s="339">
        <f t="shared" si="22"/>
        <v>1</v>
      </c>
      <c r="AB19" s="339">
        <f t="shared" si="23"/>
        <v>1</v>
      </c>
      <c r="AC19" s="342">
        <f t="shared" si="15"/>
        <v>1</v>
      </c>
      <c r="AD19" s="111">
        <f>Neprofi!BA10</f>
        <v>0</v>
      </c>
      <c r="AE19" s="342">
        <f t="shared" si="16"/>
        <v>0</v>
      </c>
      <c r="AF19" s="111">
        <f>Neprofi!BC10</f>
        <v>0</v>
      </c>
      <c r="AG19" s="343" t="str">
        <f t="shared" si="17"/>
        <v>nehodnotit</v>
      </c>
    </row>
    <row r="20" spans="1:33" ht="12.75">
      <c r="A20" s="134" t="str">
        <f>CONCATENATE(Analyza!A15)</f>
        <v>4</v>
      </c>
      <c r="B20" s="117" t="str">
        <f>CONCATENATE(Analyza!B15)</f>
        <v>Brantice</v>
      </c>
      <c r="C20" s="332">
        <f>Analyza!C15</f>
        <v>1386</v>
      </c>
      <c r="D20" s="333">
        <f>Analyza!D15</f>
        <v>3</v>
      </c>
      <c r="E20" s="344">
        <f>Neprofi!AZ11</f>
        <v>4</v>
      </c>
      <c r="F20" s="117">
        <f t="shared" si="18"/>
        <v>11</v>
      </c>
      <c r="G20" s="117">
        <f t="shared" si="19"/>
        <v>15</v>
      </c>
      <c r="H20" s="335">
        <f t="shared" si="2"/>
        <v>0</v>
      </c>
      <c r="I20" s="345">
        <f>'[1]Neprofi'!FA13</f>
        <v>4000</v>
      </c>
      <c r="J20" s="337">
        <f t="shared" si="3"/>
        <v>2.886002886002886</v>
      </c>
      <c r="K20" s="338">
        <f t="shared" si="4"/>
        <v>0</v>
      </c>
      <c r="L20" s="334">
        <f>Neprofi!D11</f>
        <v>2086</v>
      </c>
      <c r="M20" s="339">
        <f>'[1]Neprofi'!U13</f>
        <v>2086</v>
      </c>
      <c r="N20" s="201">
        <f t="shared" si="5"/>
        <v>100</v>
      </c>
      <c r="O20" s="338">
        <f t="shared" si="6"/>
        <v>1</v>
      </c>
      <c r="P20" s="334">
        <f>'[1]Neprofi'!V13</f>
        <v>30</v>
      </c>
      <c r="Q20" s="340">
        <f t="shared" si="7"/>
        <v>1.44</v>
      </c>
      <c r="R20" s="338">
        <f t="shared" si="8"/>
        <v>0</v>
      </c>
      <c r="S20" s="341">
        <f>'[1]Neprofi'!CA13</f>
        <v>108</v>
      </c>
      <c r="T20" s="112">
        <f>IF(Neprofi!AY11="",0,Neprofi!AY11)</f>
        <v>77.92</v>
      </c>
      <c r="U20" s="335">
        <f t="shared" si="9"/>
        <v>1</v>
      </c>
      <c r="V20" s="341">
        <f>'[1]Neprofi'!CB13</f>
        <v>4</v>
      </c>
      <c r="W20" s="339">
        <f t="shared" si="20"/>
        <v>9</v>
      </c>
      <c r="X20" s="339">
        <f t="shared" si="21"/>
        <v>9</v>
      </c>
      <c r="Y20" s="338">
        <f t="shared" si="12"/>
        <v>0</v>
      </c>
      <c r="Z20" s="334">
        <f>'[1]Neprofi'!CD13</f>
        <v>1</v>
      </c>
      <c r="AA20" s="339">
        <f t="shared" si="22"/>
        <v>2</v>
      </c>
      <c r="AB20" s="339">
        <f t="shared" si="23"/>
        <v>2</v>
      </c>
      <c r="AC20" s="342">
        <f t="shared" si="15"/>
        <v>0</v>
      </c>
      <c r="AD20" s="111">
        <f>Neprofi!BA11</f>
        <v>1</v>
      </c>
      <c r="AE20" s="342">
        <f t="shared" si="16"/>
        <v>1</v>
      </c>
      <c r="AF20" s="111">
        <f>Neprofi!BC11</f>
        <v>1</v>
      </c>
      <c r="AG20" s="343">
        <f t="shared" si="17"/>
        <v>1</v>
      </c>
    </row>
    <row r="21" spans="1:33" ht="12.75">
      <c r="A21" s="134" t="str">
        <f>CONCATENATE(Analyza!A16)</f>
        <v>5</v>
      </c>
      <c r="B21" s="117" t="str">
        <f>CONCATENATE(Analyza!B16)</f>
        <v>Dívčí Hrad</v>
      </c>
      <c r="C21" s="332">
        <f>Analyza!C16</f>
        <v>302</v>
      </c>
      <c r="D21" s="333">
        <f>Analyza!D16</f>
        <v>1</v>
      </c>
      <c r="E21" s="344">
        <f>Neprofi!AZ12</f>
        <v>2</v>
      </c>
      <c r="F21" s="117">
        <f t="shared" si="18"/>
        <v>3</v>
      </c>
      <c r="G21" s="117">
        <f t="shared" si="19"/>
        <v>5</v>
      </c>
      <c r="H21" s="335">
        <f t="shared" si="2"/>
        <v>0</v>
      </c>
      <c r="I21" s="345">
        <f>'[1]Neprofi'!FA14</f>
        <v>3593</v>
      </c>
      <c r="J21" s="337">
        <f t="shared" si="3"/>
        <v>11.897350993377483</v>
      </c>
      <c r="K21" s="338">
        <f t="shared" si="4"/>
        <v>0</v>
      </c>
      <c r="L21" s="334">
        <f>Neprofi!D12</f>
        <v>3063</v>
      </c>
      <c r="M21" s="339">
        <f>'[1]Neprofi'!U14</f>
        <v>3063</v>
      </c>
      <c r="N21" s="201">
        <f t="shared" si="5"/>
        <v>100</v>
      </c>
      <c r="O21" s="338">
        <f t="shared" si="6"/>
        <v>1</v>
      </c>
      <c r="P21" s="334">
        <f>'[1]Neprofi'!V14</f>
        <v>26</v>
      </c>
      <c r="Q21" s="340">
        <f t="shared" si="7"/>
        <v>0.85</v>
      </c>
      <c r="R21" s="338">
        <f t="shared" si="8"/>
        <v>0</v>
      </c>
      <c r="S21" s="341">
        <f>'[1]Neprofi'!CA14</f>
        <v>20</v>
      </c>
      <c r="T21" s="112">
        <f>IF(Neprofi!AY12="",0,Neprofi!AY12)</f>
        <v>66.23</v>
      </c>
      <c r="U21" s="335" t="str">
        <f t="shared" si="9"/>
        <v>nehodnotit</v>
      </c>
      <c r="V21" s="341">
        <f>'[1]Neprofi'!CB14</f>
        <v>8</v>
      </c>
      <c r="W21" s="339">
        <f t="shared" si="20"/>
        <v>5</v>
      </c>
      <c r="X21" s="339">
        <f t="shared" si="21"/>
        <v>4</v>
      </c>
      <c r="Y21" s="338">
        <f t="shared" si="12"/>
        <v>1</v>
      </c>
      <c r="Z21" s="334">
        <f>'[1]Neprofi'!CD14</f>
        <v>2</v>
      </c>
      <c r="AA21" s="339">
        <f t="shared" si="22"/>
        <v>1</v>
      </c>
      <c r="AB21" s="339">
        <f t="shared" si="23"/>
        <v>1</v>
      </c>
      <c r="AC21" s="342">
        <f t="shared" si="15"/>
        <v>1</v>
      </c>
      <c r="AD21" s="111">
        <f>Neprofi!BA12</f>
        <v>0</v>
      </c>
      <c r="AE21" s="342">
        <f t="shared" si="16"/>
        <v>0</v>
      </c>
      <c r="AF21" s="111">
        <f>Neprofi!BC12</f>
        <v>0</v>
      </c>
      <c r="AG21" s="343" t="str">
        <f t="shared" si="17"/>
        <v>nehodnotit</v>
      </c>
    </row>
    <row r="22" spans="1:33" ht="12.75">
      <c r="A22" s="134" t="str">
        <f>CONCATENATE(Analyza!A17)</f>
        <v>6</v>
      </c>
      <c r="B22" s="117" t="str">
        <f>CONCATENATE(Analyza!B17)</f>
        <v>Dvorce</v>
      </c>
      <c r="C22" s="332">
        <f>Analyza!C17</f>
        <v>1362</v>
      </c>
      <c r="D22" s="333">
        <f>Analyza!D17</f>
        <v>3</v>
      </c>
      <c r="E22" s="344">
        <f>Neprofi!AZ13</f>
        <v>6</v>
      </c>
      <c r="F22" s="117">
        <f t="shared" si="18"/>
        <v>11</v>
      </c>
      <c r="G22" s="117">
        <f t="shared" si="19"/>
        <v>15</v>
      </c>
      <c r="H22" s="335">
        <f t="shared" si="2"/>
        <v>0</v>
      </c>
      <c r="I22" s="345">
        <f>'[1]Neprofi'!FA15</f>
        <v>14769</v>
      </c>
      <c r="J22" s="337">
        <f t="shared" si="3"/>
        <v>10.843612334801762</v>
      </c>
      <c r="K22" s="338">
        <f t="shared" si="4"/>
        <v>0</v>
      </c>
      <c r="L22" s="334">
        <f>Neprofi!D13</f>
        <v>6937</v>
      </c>
      <c r="M22" s="339">
        <f>'[1]Neprofi'!U15</f>
        <v>6937</v>
      </c>
      <c r="N22" s="201">
        <f t="shared" si="5"/>
        <v>100</v>
      </c>
      <c r="O22" s="338">
        <f t="shared" si="6"/>
        <v>1</v>
      </c>
      <c r="P22" s="334">
        <f>'[1]Neprofi'!V15</f>
        <v>134</v>
      </c>
      <c r="Q22" s="340">
        <f t="shared" si="7"/>
        <v>1.93</v>
      </c>
      <c r="R22" s="338">
        <f t="shared" si="8"/>
        <v>0</v>
      </c>
      <c r="S22" s="341">
        <f>'[1]Neprofi'!CA15</f>
        <v>108</v>
      </c>
      <c r="T22" s="112">
        <f>IF(Neprofi!AY13="",0,Neprofi!AY13)</f>
        <v>79.3</v>
      </c>
      <c r="U22" s="335">
        <f t="shared" si="9"/>
        <v>1</v>
      </c>
      <c r="V22" s="341">
        <f>'[1]Neprofi'!CB15</f>
        <v>4</v>
      </c>
      <c r="W22" s="339">
        <f t="shared" si="20"/>
        <v>9</v>
      </c>
      <c r="X22" s="339">
        <f t="shared" si="21"/>
        <v>9</v>
      </c>
      <c r="Y22" s="338">
        <f t="shared" si="12"/>
        <v>0</v>
      </c>
      <c r="Z22" s="334">
        <f>'[1]Neprofi'!CD15</f>
        <v>1</v>
      </c>
      <c r="AA22" s="339">
        <f t="shared" si="22"/>
        <v>2</v>
      </c>
      <c r="AB22" s="339">
        <f t="shared" si="23"/>
        <v>2</v>
      </c>
      <c r="AC22" s="342">
        <f t="shared" si="15"/>
        <v>0</v>
      </c>
      <c r="AD22" s="111">
        <f>Neprofi!BA13</f>
        <v>1</v>
      </c>
      <c r="AE22" s="342">
        <f t="shared" si="16"/>
        <v>1</v>
      </c>
      <c r="AF22" s="111">
        <f>Neprofi!BC13</f>
        <v>1</v>
      </c>
      <c r="AG22" s="343">
        <f t="shared" si="17"/>
        <v>1</v>
      </c>
    </row>
    <row r="23" spans="1:33" ht="12.75">
      <c r="A23" s="134" t="str">
        <f>CONCATENATE(Analyza!A18)</f>
        <v>7</v>
      </c>
      <c r="B23" s="117" t="str">
        <f>CONCATENATE(Analyza!B18)</f>
        <v>Heřmanovice</v>
      </c>
      <c r="C23" s="332">
        <f>Analyza!C18</f>
        <v>345</v>
      </c>
      <c r="D23" s="333">
        <f>Analyza!D18</f>
        <v>1</v>
      </c>
      <c r="E23" s="344">
        <f>Neprofi!AZ14</f>
        <v>4</v>
      </c>
      <c r="F23" s="117">
        <f t="shared" si="18"/>
        <v>3</v>
      </c>
      <c r="G23" s="117">
        <f t="shared" si="19"/>
        <v>5</v>
      </c>
      <c r="H23" s="335">
        <f t="shared" si="2"/>
        <v>0</v>
      </c>
      <c r="I23" s="345">
        <f>'[1]Neprofi'!FA16</f>
        <v>5000</v>
      </c>
      <c r="J23" s="337">
        <f t="shared" si="3"/>
        <v>14.492753623188406</v>
      </c>
      <c r="K23" s="338">
        <f t="shared" si="4"/>
        <v>0</v>
      </c>
      <c r="L23" s="334">
        <f>Neprofi!D14</f>
        <v>2542</v>
      </c>
      <c r="M23" s="339">
        <f>'[1]Neprofi'!U16</f>
        <v>2542</v>
      </c>
      <c r="N23" s="201">
        <f t="shared" si="5"/>
        <v>100</v>
      </c>
      <c r="O23" s="338">
        <f t="shared" si="6"/>
        <v>1</v>
      </c>
      <c r="P23" s="334">
        <f>'[1]Neprofi'!V16</f>
        <v>240</v>
      </c>
      <c r="Q23" s="340">
        <f t="shared" si="7"/>
        <v>9.44</v>
      </c>
      <c r="R23" s="338">
        <f t="shared" si="8"/>
        <v>0</v>
      </c>
      <c r="S23" s="341">
        <f>'[1]Neprofi'!CA16</f>
        <v>20</v>
      </c>
      <c r="T23" s="112">
        <f>IF(Neprofi!AY14="",0,Neprofi!AY14)</f>
        <v>57.97</v>
      </c>
      <c r="U23" s="335" t="str">
        <f t="shared" si="9"/>
        <v>nehodnotit</v>
      </c>
      <c r="V23" s="341">
        <f>'[1]Neprofi'!CB16</f>
        <v>1</v>
      </c>
      <c r="W23" s="339">
        <f t="shared" si="20"/>
        <v>5</v>
      </c>
      <c r="X23" s="339">
        <f t="shared" si="21"/>
        <v>4</v>
      </c>
      <c r="Y23" s="338">
        <f t="shared" si="12"/>
        <v>0</v>
      </c>
      <c r="Z23" s="334">
        <f>'[1]Neprofi'!CD16</f>
        <v>1</v>
      </c>
      <c r="AA23" s="339">
        <f t="shared" si="22"/>
        <v>1</v>
      </c>
      <c r="AB23" s="339">
        <f t="shared" si="23"/>
        <v>1</v>
      </c>
      <c r="AC23" s="342">
        <f t="shared" si="15"/>
        <v>1</v>
      </c>
      <c r="AD23" s="111">
        <f>Neprofi!BA14</f>
        <v>0</v>
      </c>
      <c r="AE23" s="342">
        <f t="shared" si="16"/>
        <v>0</v>
      </c>
      <c r="AF23" s="111">
        <f>Neprofi!BC14</f>
        <v>0</v>
      </c>
      <c r="AG23" s="343" t="str">
        <f t="shared" si="17"/>
        <v>nehodnotit</v>
      </c>
    </row>
    <row r="24" spans="1:33" ht="12.75">
      <c r="A24" s="134" t="str">
        <f>CONCATENATE(Analyza!A19)</f>
        <v>8</v>
      </c>
      <c r="B24" s="117" t="str">
        <f>CONCATENATE(Analyza!B19)</f>
        <v>Hlinka</v>
      </c>
      <c r="C24" s="332">
        <f>Analyza!C19</f>
        <v>191</v>
      </c>
      <c r="D24" s="333">
        <f>Analyza!D19</f>
        <v>1</v>
      </c>
      <c r="E24" s="344">
        <f>Neprofi!AZ15</f>
        <v>1</v>
      </c>
      <c r="F24" s="117">
        <f t="shared" si="18"/>
        <v>3</v>
      </c>
      <c r="G24" s="117">
        <f t="shared" si="19"/>
        <v>5</v>
      </c>
      <c r="H24" s="335">
        <f t="shared" si="2"/>
        <v>0</v>
      </c>
      <c r="I24" s="345">
        <f>'[1]Neprofi'!FA17</f>
        <v>1500</v>
      </c>
      <c r="J24" s="337">
        <f t="shared" si="3"/>
        <v>7.853403141361256</v>
      </c>
      <c r="K24" s="338">
        <f t="shared" si="4"/>
        <v>0</v>
      </c>
      <c r="L24" s="334">
        <f>Neprofi!D15</f>
        <v>1036</v>
      </c>
      <c r="M24" s="339">
        <f>'[1]Neprofi'!U17</f>
        <v>1036</v>
      </c>
      <c r="N24" s="201">
        <f t="shared" si="5"/>
        <v>100</v>
      </c>
      <c r="O24" s="338">
        <f t="shared" si="6"/>
        <v>1</v>
      </c>
      <c r="P24" s="334">
        <f>'[1]Neprofi'!V17</f>
        <v>90</v>
      </c>
      <c r="Q24" s="340">
        <f t="shared" si="7"/>
        <v>8.69</v>
      </c>
      <c r="R24" s="338">
        <f t="shared" si="8"/>
        <v>0</v>
      </c>
      <c r="S24" s="341">
        <f>'[1]Neprofi'!CA17</f>
        <v>15</v>
      </c>
      <c r="T24" s="112">
        <f>IF(Neprofi!AY15="",0,Neprofi!AY15)</f>
        <v>78.53</v>
      </c>
      <c r="U24" s="335" t="str">
        <f t="shared" si="9"/>
        <v>nehodnotit</v>
      </c>
      <c r="V24" s="341">
        <f>'[1]Neprofi'!CB17</f>
        <v>3</v>
      </c>
      <c r="W24" s="339">
        <f t="shared" si="20"/>
        <v>5</v>
      </c>
      <c r="X24" s="339">
        <f t="shared" si="21"/>
        <v>4</v>
      </c>
      <c r="Y24" s="338">
        <f t="shared" si="12"/>
        <v>0</v>
      </c>
      <c r="Z24" s="334">
        <f>'[1]Neprofi'!CD17</f>
        <v>1</v>
      </c>
      <c r="AA24" s="339">
        <f t="shared" si="22"/>
        <v>1</v>
      </c>
      <c r="AB24" s="339">
        <f t="shared" si="23"/>
        <v>1</v>
      </c>
      <c r="AC24" s="342">
        <f t="shared" si="15"/>
        <v>1</v>
      </c>
      <c r="AD24" s="111">
        <f>Neprofi!BA15</f>
        <v>1</v>
      </c>
      <c r="AE24" s="342">
        <f t="shared" si="16"/>
        <v>1</v>
      </c>
      <c r="AF24" s="111">
        <f>Neprofi!BC15</f>
        <v>0</v>
      </c>
      <c r="AG24" s="343" t="str">
        <f t="shared" si="17"/>
        <v>nehodnotit</v>
      </c>
    </row>
    <row r="25" spans="1:33" ht="12.75">
      <c r="A25" s="134" t="str">
        <f>CONCATENATE(Analyza!A20)</f>
        <v>9</v>
      </c>
      <c r="B25" s="117" t="str">
        <f>CONCATENATE(Analyza!B20)</f>
        <v>Holčovice</v>
      </c>
      <c r="C25" s="332">
        <f>Analyza!C20</f>
        <v>725</v>
      </c>
      <c r="D25" s="333">
        <f>Analyza!D20</f>
        <v>2</v>
      </c>
      <c r="E25" s="344">
        <f>Neprofi!AZ16</f>
        <v>2</v>
      </c>
      <c r="F25" s="117">
        <f t="shared" si="18"/>
        <v>4</v>
      </c>
      <c r="G25" s="117">
        <f t="shared" si="19"/>
        <v>5</v>
      </c>
      <c r="H25" s="335">
        <f t="shared" si="2"/>
        <v>0</v>
      </c>
      <c r="I25" s="345">
        <f>'[1]Neprofi'!FA18</f>
        <v>6100</v>
      </c>
      <c r="J25" s="337">
        <f t="shared" si="3"/>
        <v>8.413793103448276</v>
      </c>
      <c r="K25" s="338">
        <f t="shared" si="4"/>
        <v>0</v>
      </c>
      <c r="L25" s="334">
        <f>Neprofi!D16</f>
        <v>5870</v>
      </c>
      <c r="M25" s="339">
        <f>'[1]Neprofi'!U18</f>
        <v>5870</v>
      </c>
      <c r="N25" s="201">
        <f t="shared" si="5"/>
        <v>100</v>
      </c>
      <c r="O25" s="338">
        <f t="shared" si="6"/>
        <v>1</v>
      </c>
      <c r="P25" s="334">
        <f>'[1]Neprofi'!V18</f>
        <v>178</v>
      </c>
      <c r="Q25" s="340">
        <f t="shared" si="7"/>
        <v>3.03</v>
      </c>
      <c r="R25" s="338">
        <f t="shared" si="8"/>
        <v>0</v>
      </c>
      <c r="S25" s="341">
        <f>'[1]Neprofi'!CA18</f>
        <v>20</v>
      </c>
      <c r="T25" s="112">
        <f>IF(Neprofi!AY16="",0,Neprofi!AY16)</f>
        <v>27.59</v>
      </c>
      <c r="U25" s="335" t="str">
        <f t="shared" si="9"/>
        <v>nehodnotit</v>
      </c>
      <c r="V25" s="341">
        <f>'[1]Neprofi'!CB18</f>
        <v>1</v>
      </c>
      <c r="W25" s="339">
        <f t="shared" si="20"/>
        <v>6</v>
      </c>
      <c r="X25" s="339">
        <f t="shared" si="21"/>
        <v>6</v>
      </c>
      <c r="Y25" s="338">
        <f t="shared" si="12"/>
        <v>0</v>
      </c>
      <c r="Z25" s="334">
        <f>'[1]Neprofi'!CD18</f>
        <v>1</v>
      </c>
      <c r="AA25" s="339">
        <f t="shared" si="22"/>
        <v>1</v>
      </c>
      <c r="AB25" s="339">
        <f t="shared" si="23"/>
        <v>2</v>
      </c>
      <c r="AC25" s="342">
        <f t="shared" si="15"/>
        <v>0</v>
      </c>
      <c r="AD25" s="111">
        <f>Neprofi!BA16</f>
        <v>0</v>
      </c>
      <c r="AE25" s="342">
        <f t="shared" si="16"/>
        <v>0</v>
      </c>
      <c r="AF25" s="111">
        <f>Neprofi!BC16</f>
        <v>0</v>
      </c>
      <c r="AG25" s="343">
        <f t="shared" si="17"/>
        <v>0</v>
      </c>
    </row>
    <row r="26" spans="1:33" ht="12.75">
      <c r="A26" s="134" t="str">
        <f>CONCATENATE(Analyza!A21)</f>
        <v>10</v>
      </c>
      <c r="B26" s="117" t="str">
        <f>CONCATENATE(Analyza!B21)</f>
        <v>Horní Město</v>
      </c>
      <c r="C26" s="332">
        <f>Analyza!C21</f>
        <v>875</v>
      </c>
      <c r="D26" s="333">
        <f>Analyza!D21</f>
        <v>2</v>
      </c>
      <c r="E26" s="344">
        <f>Neprofi!AZ17</f>
        <v>2</v>
      </c>
      <c r="F26" s="117">
        <f t="shared" si="18"/>
        <v>4</v>
      </c>
      <c r="G26" s="117">
        <f t="shared" si="19"/>
        <v>5</v>
      </c>
      <c r="H26" s="335">
        <f t="shared" si="2"/>
        <v>0</v>
      </c>
      <c r="I26" s="345">
        <f>'[1]Neprofi'!FA19</f>
        <v>1500</v>
      </c>
      <c r="J26" s="337">
        <f t="shared" si="3"/>
        <v>1.7142857142857142</v>
      </c>
      <c r="K26" s="338">
        <f t="shared" si="4"/>
        <v>0</v>
      </c>
      <c r="L26" s="334">
        <f>Neprofi!D17</f>
        <v>413</v>
      </c>
      <c r="M26" s="339">
        <f>'[1]Neprofi'!U19</f>
        <v>413</v>
      </c>
      <c r="N26" s="201">
        <f t="shared" si="5"/>
        <v>100</v>
      </c>
      <c r="O26" s="338">
        <f t="shared" si="6"/>
        <v>1</v>
      </c>
      <c r="P26" s="334">
        <f>'[1]Neprofi'!V19</f>
        <v>5</v>
      </c>
      <c r="Q26" s="340">
        <f t="shared" si="7"/>
        <v>1.21</v>
      </c>
      <c r="R26" s="338">
        <f t="shared" si="8"/>
        <v>0</v>
      </c>
      <c r="S26" s="341">
        <f>'[1]Neprofi'!CA19</f>
        <v>45</v>
      </c>
      <c r="T26" s="112">
        <f>IF(Neprofi!AY17="",0,Neprofi!AY17)</f>
        <v>51.43</v>
      </c>
      <c r="U26" s="335" t="str">
        <f t="shared" si="9"/>
        <v>nehodnotit</v>
      </c>
      <c r="V26" s="341">
        <f>'[1]Neprofi'!CB19</f>
        <v>10</v>
      </c>
      <c r="W26" s="339">
        <f t="shared" si="20"/>
        <v>6</v>
      </c>
      <c r="X26" s="339">
        <f t="shared" si="21"/>
        <v>6</v>
      </c>
      <c r="Y26" s="338">
        <f t="shared" si="12"/>
        <v>1</v>
      </c>
      <c r="Z26" s="334">
        <f>'[1]Neprofi'!CD19</f>
        <v>1</v>
      </c>
      <c r="AA26" s="339">
        <f t="shared" si="22"/>
        <v>1</v>
      </c>
      <c r="AB26" s="339">
        <f t="shared" si="23"/>
        <v>2</v>
      </c>
      <c r="AC26" s="342">
        <f t="shared" si="15"/>
        <v>0</v>
      </c>
      <c r="AD26" s="111">
        <f>Neprofi!BA17</f>
        <v>0</v>
      </c>
      <c r="AE26" s="342">
        <f t="shared" si="16"/>
        <v>0</v>
      </c>
      <c r="AF26" s="111">
        <f>Neprofi!BC17</f>
        <v>0</v>
      </c>
      <c r="AG26" s="343">
        <f t="shared" si="17"/>
        <v>0</v>
      </c>
    </row>
    <row r="27" spans="1:33" ht="12.75">
      <c r="A27" s="134" t="str">
        <f>CONCATENATE(Analyza!A22)</f>
        <v>11</v>
      </c>
      <c r="B27" s="117" t="str">
        <f>CONCATENATE(Analyza!B22)</f>
        <v>Hošťálkovy</v>
      </c>
      <c r="C27" s="332">
        <f>Analyza!C22</f>
        <v>595</v>
      </c>
      <c r="D27" s="333">
        <f>Analyza!D22</f>
        <v>2</v>
      </c>
      <c r="E27" s="344">
        <f>Neprofi!AZ18</f>
        <v>1</v>
      </c>
      <c r="F27" s="117">
        <f t="shared" si="18"/>
        <v>4</v>
      </c>
      <c r="G27" s="117">
        <f t="shared" si="19"/>
        <v>5</v>
      </c>
      <c r="H27" s="335">
        <f t="shared" si="2"/>
        <v>0</v>
      </c>
      <c r="I27" s="345">
        <f>'[1]Neprofi'!FA20</f>
        <v>20000</v>
      </c>
      <c r="J27" s="337">
        <f t="shared" si="3"/>
        <v>33.61344537815126</v>
      </c>
      <c r="K27" s="338">
        <f t="shared" si="4"/>
        <v>1</v>
      </c>
      <c r="L27" s="334">
        <f>Neprofi!D18</f>
        <v>2086</v>
      </c>
      <c r="M27" s="339">
        <f>'[1]Neprofi'!U20</f>
        <v>2086</v>
      </c>
      <c r="N27" s="201">
        <f t="shared" si="5"/>
        <v>100</v>
      </c>
      <c r="O27" s="338">
        <f t="shared" si="6"/>
        <v>1</v>
      </c>
      <c r="P27" s="334">
        <f>'[1]Neprofi'!V20</f>
        <v>113</v>
      </c>
      <c r="Q27" s="340">
        <f t="shared" si="7"/>
        <v>5.42</v>
      </c>
      <c r="R27" s="338">
        <f t="shared" si="8"/>
        <v>0</v>
      </c>
      <c r="S27" s="341">
        <f>'[1]Neprofi'!CA20</f>
        <v>30</v>
      </c>
      <c r="T27" s="112">
        <f>IF(Neprofi!AY18="",0,Neprofi!AY18)</f>
        <v>50.42</v>
      </c>
      <c r="U27" s="335" t="str">
        <f t="shared" si="9"/>
        <v>nehodnotit</v>
      </c>
      <c r="V27" s="341">
        <f>'[1]Neprofi'!CB20</f>
        <v>2</v>
      </c>
      <c r="W27" s="339">
        <f t="shared" si="20"/>
        <v>6</v>
      </c>
      <c r="X27" s="339">
        <f t="shared" si="21"/>
        <v>6</v>
      </c>
      <c r="Y27" s="338">
        <f t="shared" si="12"/>
        <v>0</v>
      </c>
      <c r="Z27" s="334">
        <f>'[1]Neprofi'!CD20</f>
        <v>0</v>
      </c>
      <c r="AA27" s="339">
        <f t="shared" si="22"/>
        <v>1</v>
      </c>
      <c r="AB27" s="339">
        <f t="shared" si="23"/>
        <v>2</v>
      </c>
      <c r="AC27" s="342">
        <f t="shared" si="15"/>
        <v>0</v>
      </c>
      <c r="AD27" s="111">
        <f>Neprofi!BA18</f>
        <v>0</v>
      </c>
      <c r="AE27" s="342">
        <f t="shared" si="16"/>
        <v>0</v>
      </c>
      <c r="AF27" s="111">
        <f>Neprofi!BC18</f>
        <v>0</v>
      </c>
      <c r="AG27" s="343">
        <f t="shared" si="17"/>
        <v>0</v>
      </c>
    </row>
    <row r="28" spans="1:33" ht="12.75">
      <c r="A28" s="134" t="str">
        <f>CONCATENATE(Analyza!A23)</f>
        <v>12</v>
      </c>
      <c r="B28" s="117" t="str">
        <f>CONCATENATE(Analyza!B23)</f>
        <v>Janov</v>
      </c>
      <c r="C28" s="332">
        <f>Analyza!C23</f>
        <v>296</v>
      </c>
      <c r="D28" s="333">
        <f>Analyza!D23</f>
        <v>1</v>
      </c>
      <c r="E28" s="344">
        <f>Neprofi!AZ19</f>
        <v>2</v>
      </c>
      <c r="F28" s="117">
        <f t="shared" si="18"/>
        <v>3</v>
      </c>
      <c r="G28" s="117">
        <f t="shared" si="19"/>
        <v>5</v>
      </c>
      <c r="H28" s="335">
        <f t="shared" si="2"/>
        <v>0</v>
      </c>
      <c r="I28" s="345">
        <f>'[1]Neprofi'!FA21</f>
        <v>6508</v>
      </c>
      <c r="J28" s="337">
        <f t="shared" si="3"/>
        <v>21.986486486486488</v>
      </c>
      <c r="K28" s="338">
        <f t="shared" si="4"/>
        <v>0</v>
      </c>
      <c r="L28" s="334">
        <f>Neprofi!D19</f>
        <v>2063</v>
      </c>
      <c r="M28" s="339">
        <f>'[1]Neprofi'!U21</f>
        <v>2063</v>
      </c>
      <c r="N28" s="201">
        <f t="shared" si="5"/>
        <v>100</v>
      </c>
      <c r="O28" s="338">
        <f t="shared" si="6"/>
        <v>1</v>
      </c>
      <c r="P28" s="334">
        <f>'[1]Neprofi'!V21</f>
        <v>36</v>
      </c>
      <c r="Q28" s="340">
        <f t="shared" si="7"/>
        <v>1.75</v>
      </c>
      <c r="R28" s="338">
        <f t="shared" si="8"/>
        <v>0</v>
      </c>
      <c r="S28" s="341">
        <f>'[1]Neprofi'!CA21</f>
        <v>60</v>
      </c>
      <c r="T28" s="112">
        <f>IF(Neprofi!AY19="",0,Neprofi!AY19)</f>
        <v>202.7</v>
      </c>
      <c r="U28" s="335" t="str">
        <f t="shared" si="9"/>
        <v>nehodnotit</v>
      </c>
      <c r="V28" s="341">
        <f>'[1]Neprofi'!CB21</f>
        <v>6</v>
      </c>
      <c r="W28" s="339">
        <f t="shared" si="20"/>
        <v>5</v>
      </c>
      <c r="X28" s="339">
        <f t="shared" si="21"/>
        <v>4</v>
      </c>
      <c r="Y28" s="338">
        <f t="shared" si="12"/>
        <v>1</v>
      </c>
      <c r="Z28" s="334">
        <f>'[1]Neprofi'!CD21</f>
        <v>1</v>
      </c>
      <c r="AA28" s="339">
        <f t="shared" si="22"/>
        <v>1</v>
      </c>
      <c r="AB28" s="339">
        <f t="shared" si="23"/>
        <v>1</v>
      </c>
      <c r="AC28" s="342">
        <f t="shared" si="15"/>
        <v>1</v>
      </c>
      <c r="AD28" s="111">
        <f>Neprofi!BA19</f>
        <v>0</v>
      </c>
      <c r="AE28" s="342">
        <f t="shared" si="16"/>
        <v>0</v>
      </c>
      <c r="AF28" s="111">
        <f>Neprofi!BC19</f>
        <v>0</v>
      </c>
      <c r="AG28" s="343" t="str">
        <f t="shared" si="17"/>
        <v>nehodnotit</v>
      </c>
    </row>
    <row r="29" spans="1:33" ht="12.75">
      <c r="A29" s="134" t="str">
        <f>CONCATENATE(Analyza!A24)</f>
        <v>13</v>
      </c>
      <c r="B29" s="117" t="str">
        <f>CONCATENATE(Analyza!B24)</f>
        <v>Jindřichov</v>
      </c>
      <c r="C29" s="332">
        <f>Analyza!C24</f>
        <v>1295</v>
      </c>
      <c r="D29" s="333">
        <f>Analyza!D24</f>
        <v>3</v>
      </c>
      <c r="E29" s="344">
        <f>Neprofi!AZ20</f>
        <v>6</v>
      </c>
      <c r="F29" s="117">
        <f t="shared" si="18"/>
        <v>11</v>
      </c>
      <c r="G29" s="117">
        <f t="shared" si="19"/>
        <v>15</v>
      </c>
      <c r="H29" s="335">
        <f t="shared" si="2"/>
        <v>0</v>
      </c>
      <c r="I29" s="345">
        <f>'[1]Neprofi'!FA22</f>
        <v>9807</v>
      </c>
      <c r="J29" s="337">
        <f t="shared" si="3"/>
        <v>7.572972972972973</v>
      </c>
      <c r="K29" s="338">
        <f t="shared" si="4"/>
        <v>0</v>
      </c>
      <c r="L29" s="334">
        <f>Neprofi!D20</f>
        <v>6289</v>
      </c>
      <c r="M29" s="339">
        <f>'[1]Neprofi'!U22</f>
        <v>6285</v>
      </c>
      <c r="N29" s="201">
        <f t="shared" si="5"/>
        <v>99.94</v>
      </c>
      <c r="O29" s="338">
        <f t="shared" si="6"/>
        <v>1</v>
      </c>
      <c r="P29" s="334">
        <f>'[1]Neprofi'!V22</f>
        <v>70</v>
      </c>
      <c r="Q29" s="340">
        <f t="shared" si="7"/>
        <v>1.11</v>
      </c>
      <c r="R29" s="338">
        <f t="shared" si="8"/>
        <v>0</v>
      </c>
      <c r="S29" s="341">
        <f>'[1]Neprofi'!CA22</f>
        <v>80</v>
      </c>
      <c r="T29" s="112">
        <f>IF(Neprofi!AY20="",0,Neprofi!AY20)</f>
        <v>61.78</v>
      </c>
      <c r="U29" s="335">
        <f t="shared" si="9"/>
        <v>1</v>
      </c>
      <c r="V29" s="341">
        <f>'[1]Neprofi'!CB22</f>
        <v>10</v>
      </c>
      <c r="W29" s="339">
        <f t="shared" si="20"/>
        <v>9</v>
      </c>
      <c r="X29" s="339">
        <f t="shared" si="21"/>
        <v>9</v>
      </c>
      <c r="Y29" s="338">
        <f t="shared" si="12"/>
        <v>1</v>
      </c>
      <c r="Z29" s="334">
        <f>'[1]Neprofi'!CD22</f>
        <v>3</v>
      </c>
      <c r="AA29" s="339">
        <f t="shared" si="22"/>
        <v>2</v>
      </c>
      <c r="AB29" s="339">
        <f t="shared" si="23"/>
        <v>2</v>
      </c>
      <c r="AC29" s="342">
        <f t="shared" si="15"/>
        <v>1</v>
      </c>
      <c r="AD29" s="111">
        <f>Neprofi!BA20</f>
        <v>1</v>
      </c>
      <c r="AE29" s="342">
        <f t="shared" si="16"/>
        <v>1</v>
      </c>
      <c r="AF29" s="111">
        <f>Neprofi!BC20</f>
        <v>1</v>
      </c>
      <c r="AG29" s="343">
        <f t="shared" si="17"/>
        <v>1</v>
      </c>
    </row>
    <row r="30" spans="1:33" ht="12.75">
      <c r="A30" s="134" t="str">
        <f>CONCATENATE(Analyza!A25)</f>
        <v>14</v>
      </c>
      <c r="B30" s="117" t="str">
        <f>CONCATENATE(Analyza!B25)</f>
        <v>Jiříkov</v>
      </c>
      <c r="C30" s="332">
        <f>Analyza!C25</f>
        <v>277</v>
      </c>
      <c r="D30" s="333">
        <f>Analyza!D25</f>
        <v>1</v>
      </c>
      <c r="E30" s="344">
        <f>Neprofi!AZ21</f>
        <v>3</v>
      </c>
      <c r="F30" s="117">
        <f t="shared" si="18"/>
        <v>3</v>
      </c>
      <c r="G30" s="117">
        <f t="shared" si="19"/>
        <v>5</v>
      </c>
      <c r="H30" s="335">
        <f t="shared" si="2"/>
        <v>0</v>
      </c>
      <c r="I30" s="345">
        <f>'[1]Neprofi'!FA23</f>
        <v>4000</v>
      </c>
      <c r="J30" s="337">
        <f t="shared" si="3"/>
        <v>14.440433212996389</v>
      </c>
      <c r="K30" s="338">
        <f t="shared" si="4"/>
        <v>0</v>
      </c>
      <c r="L30" s="334">
        <f>Neprofi!D21</f>
        <v>1333</v>
      </c>
      <c r="M30" s="339">
        <f>'[1]Neprofi'!U23</f>
        <v>1333</v>
      </c>
      <c r="N30" s="201">
        <f t="shared" si="5"/>
        <v>100</v>
      </c>
      <c r="O30" s="338">
        <f t="shared" si="6"/>
        <v>1</v>
      </c>
      <c r="P30" s="334">
        <f>'[1]Neprofi'!V23</f>
        <v>26</v>
      </c>
      <c r="Q30" s="340">
        <f t="shared" si="7"/>
        <v>1.95</v>
      </c>
      <c r="R30" s="338">
        <f t="shared" si="8"/>
        <v>0</v>
      </c>
      <c r="S30" s="341">
        <f>'[1]Neprofi'!CA23</f>
        <v>35</v>
      </c>
      <c r="T30" s="112">
        <f>IF(Neprofi!AY21="",0,Neprofi!AY21)</f>
        <v>126.35</v>
      </c>
      <c r="U30" s="335" t="str">
        <f t="shared" si="9"/>
        <v>nehodnotit</v>
      </c>
      <c r="V30" s="341">
        <f>'[1]Neprofi'!CB23</f>
        <v>2</v>
      </c>
      <c r="W30" s="339">
        <f t="shared" si="20"/>
        <v>5</v>
      </c>
      <c r="X30" s="339">
        <f t="shared" si="21"/>
        <v>4</v>
      </c>
      <c r="Y30" s="338">
        <f t="shared" si="12"/>
        <v>0</v>
      </c>
      <c r="Z30" s="334">
        <f>'[1]Neprofi'!CD23</f>
        <v>0</v>
      </c>
      <c r="AA30" s="339">
        <f t="shared" si="22"/>
        <v>1</v>
      </c>
      <c r="AB30" s="339">
        <f t="shared" si="23"/>
        <v>1</v>
      </c>
      <c r="AC30" s="342">
        <f t="shared" si="15"/>
        <v>0</v>
      </c>
      <c r="AD30" s="111">
        <f>Neprofi!BA21</f>
        <v>0</v>
      </c>
      <c r="AE30" s="342">
        <f t="shared" si="16"/>
        <v>0</v>
      </c>
      <c r="AF30" s="111">
        <f>Neprofi!BC21</f>
        <v>0</v>
      </c>
      <c r="AG30" s="343" t="str">
        <f t="shared" si="17"/>
        <v>nehodnotit</v>
      </c>
    </row>
    <row r="31" spans="1:33" ht="12.75">
      <c r="A31" s="134" t="str">
        <f>CONCATENATE(Analyza!A26)</f>
        <v>15</v>
      </c>
      <c r="B31" s="117" t="str">
        <f>CONCATENATE(Analyza!B26)</f>
        <v>Karlovice</v>
      </c>
      <c r="C31" s="332">
        <f>Analyza!C26</f>
        <v>1049</v>
      </c>
      <c r="D31" s="333">
        <f>Analyza!D26</f>
        <v>3</v>
      </c>
      <c r="E31" s="344">
        <f>Neprofi!AZ22</f>
        <v>8</v>
      </c>
      <c r="F31" s="117">
        <f t="shared" si="18"/>
        <v>11</v>
      </c>
      <c r="G31" s="117">
        <f t="shared" si="19"/>
        <v>15</v>
      </c>
      <c r="H31" s="335">
        <f t="shared" si="2"/>
        <v>0</v>
      </c>
      <c r="I31" s="345">
        <f>'[1]Neprofi'!FA24</f>
        <v>10000</v>
      </c>
      <c r="J31" s="337">
        <f t="shared" si="3"/>
        <v>9.532888465204957</v>
      </c>
      <c r="K31" s="338">
        <f t="shared" si="4"/>
        <v>0</v>
      </c>
      <c r="L31" s="334">
        <f>Neprofi!D22</f>
        <v>2996</v>
      </c>
      <c r="M31" s="339">
        <f>'[1]Neprofi'!U24</f>
        <v>2996</v>
      </c>
      <c r="N31" s="201">
        <f t="shared" si="5"/>
        <v>100</v>
      </c>
      <c r="O31" s="338">
        <f t="shared" si="6"/>
        <v>1</v>
      </c>
      <c r="P31" s="334">
        <f>'[1]Neprofi'!V24</f>
        <v>173</v>
      </c>
      <c r="Q31" s="340">
        <f t="shared" si="7"/>
        <v>5.77</v>
      </c>
      <c r="R31" s="338">
        <f t="shared" si="8"/>
        <v>0</v>
      </c>
      <c r="S31" s="341">
        <f>'[1]Neprofi'!CA24</f>
        <v>25</v>
      </c>
      <c r="T31" s="112">
        <f>IF(Neprofi!AY22="",0,Neprofi!AY22)</f>
        <v>23.83</v>
      </c>
      <c r="U31" s="335">
        <f t="shared" si="9"/>
        <v>0</v>
      </c>
      <c r="V31" s="341">
        <f>'[1]Neprofi'!CB24</f>
        <v>1</v>
      </c>
      <c r="W31" s="339">
        <f t="shared" si="20"/>
        <v>9</v>
      </c>
      <c r="X31" s="339">
        <f t="shared" si="21"/>
        <v>9</v>
      </c>
      <c r="Y31" s="338">
        <f t="shared" si="12"/>
        <v>0</v>
      </c>
      <c r="Z31" s="334">
        <f>'[1]Neprofi'!CD24</f>
        <v>1</v>
      </c>
      <c r="AA31" s="339">
        <f t="shared" si="22"/>
        <v>2</v>
      </c>
      <c r="AB31" s="339">
        <f t="shared" si="23"/>
        <v>2</v>
      </c>
      <c r="AC31" s="342">
        <f t="shared" si="15"/>
        <v>0</v>
      </c>
      <c r="AD31" s="111">
        <f>Neprofi!BA22</f>
        <v>0</v>
      </c>
      <c r="AE31" s="342">
        <f t="shared" si="16"/>
        <v>0</v>
      </c>
      <c r="AF31" s="111">
        <f>Neprofi!BC22</f>
        <v>0</v>
      </c>
      <c r="AG31" s="343">
        <f t="shared" si="17"/>
        <v>0</v>
      </c>
    </row>
    <row r="32" spans="1:33" ht="12.75">
      <c r="A32" s="134" t="str">
        <f>CONCATENATE(Analyza!A27)</f>
        <v>16</v>
      </c>
      <c r="B32" s="117" t="str">
        <f>CONCATENATE(Analyza!B27)</f>
        <v>Krasov</v>
      </c>
      <c r="C32" s="332">
        <f>Analyza!C27</f>
        <v>330</v>
      </c>
      <c r="D32" s="333">
        <f>Analyza!D27</f>
        <v>1</v>
      </c>
      <c r="E32" s="344">
        <f>Neprofi!AZ23</f>
        <v>2</v>
      </c>
      <c r="F32" s="117">
        <f t="shared" si="18"/>
        <v>3</v>
      </c>
      <c r="G32" s="117">
        <f t="shared" si="19"/>
        <v>5</v>
      </c>
      <c r="H32" s="335">
        <f t="shared" si="2"/>
        <v>0</v>
      </c>
      <c r="I32" s="345">
        <f>'[1]Neprofi'!FA25</f>
        <v>1000</v>
      </c>
      <c r="J32" s="337">
        <f t="shared" si="3"/>
        <v>3.0303030303030303</v>
      </c>
      <c r="K32" s="338">
        <f t="shared" si="4"/>
        <v>0</v>
      </c>
      <c r="L32" s="334">
        <f>Neprofi!D23</f>
        <v>1856</v>
      </c>
      <c r="M32" s="339">
        <f>'[1]Neprofi'!U25</f>
        <v>1856</v>
      </c>
      <c r="N32" s="201">
        <f t="shared" si="5"/>
        <v>100</v>
      </c>
      <c r="O32" s="338">
        <f t="shared" si="6"/>
        <v>1</v>
      </c>
      <c r="P32" s="334">
        <f>'[1]Neprofi'!V25</f>
        <v>13</v>
      </c>
      <c r="Q32" s="340">
        <f t="shared" si="7"/>
        <v>0.7</v>
      </c>
      <c r="R32" s="338">
        <f t="shared" si="8"/>
        <v>0</v>
      </c>
      <c r="S32" s="341">
        <f>'[1]Neprofi'!CA25</f>
        <v>17</v>
      </c>
      <c r="T32" s="112">
        <f>IF(Neprofi!AY23="",0,Neprofi!AY23)</f>
        <v>51.52</v>
      </c>
      <c r="U32" s="335" t="str">
        <f t="shared" si="9"/>
        <v>nehodnotit</v>
      </c>
      <c r="V32" s="341">
        <f>'[1]Neprofi'!CB25</f>
        <v>1</v>
      </c>
      <c r="W32" s="339">
        <f t="shared" si="20"/>
        <v>5</v>
      </c>
      <c r="X32" s="339">
        <f t="shared" si="21"/>
        <v>4</v>
      </c>
      <c r="Y32" s="338">
        <f t="shared" si="12"/>
        <v>0</v>
      </c>
      <c r="Z32" s="334">
        <f>'[1]Neprofi'!CD25</f>
        <v>1</v>
      </c>
      <c r="AA32" s="339">
        <f t="shared" si="22"/>
        <v>1</v>
      </c>
      <c r="AB32" s="339">
        <f t="shared" si="23"/>
        <v>1</v>
      </c>
      <c r="AC32" s="342">
        <f t="shared" si="15"/>
        <v>1</v>
      </c>
      <c r="AD32" s="111">
        <f>Neprofi!BA23</f>
        <v>1</v>
      </c>
      <c r="AE32" s="342">
        <f t="shared" si="16"/>
        <v>1</v>
      </c>
      <c r="AF32" s="111">
        <f>Neprofi!BC23</f>
        <v>0</v>
      </c>
      <c r="AG32" s="343" t="str">
        <f t="shared" si="17"/>
        <v>nehodnotit</v>
      </c>
    </row>
    <row r="33" spans="1:33" ht="12.75">
      <c r="A33" s="134" t="str">
        <f>CONCATENATE(Analyza!A28)</f>
        <v>17</v>
      </c>
      <c r="B33" s="117" t="str">
        <f>CONCATENATE(Analyza!B28)</f>
        <v>Křišťanovice</v>
      </c>
      <c r="C33" s="332">
        <f>Analyza!C28</f>
        <v>269</v>
      </c>
      <c r="D33" s="333">
        <f>Analyza!D28</f>
        <v>1</v>
      </c>
      <c r="E33" s="344">
        <f>Neprofi!AZ24</f>
        <v>4</v>
      </c>
      <c r="F33" s="117">
        <f t="shared" si="18"/>
        <v>3</v>
      </c>
      <c r="G33" s="117">
        <f t="shared" si="19"/>
        <v>5</v>
      </c>
      <c r="H33" s="335">
        <f t="shared" si="2"/>
        <v>0</v>
      </c>
      <c r="I33" s="345">
        <f>'[1]Neprofi'!FA26</f>
        <v>2479</v>
      </c>
      <c r="J33" s="337">
        <f t="shared" si="3"/>
        <v>9.215613382899628</v>
      </c>
      <c r="K33" s="338">
        <f t="shared" si="4"/>
        <v>0</v>
      </c>
      <c r="L33" s="334">
        <f>Neprofi!D24</f>
        <v>4024</v>
      </c>
      <c r="M33" s="339">
        <f>'[1]Neprofi'!U26</f>
        <v>4022</v>
      </c>
      <c r="N33" s="201">
        <f t="shared" si="5"/>
        <v>99.95</v>
      </c>
      <c r="O33" s="338">
        <f t="shared" si="6"/>
        <v>1</v>
      </c>
      <c r="P33" s="334">
        <f>'[1]Neprofi'!V26</f>
        <v>33</v>
      </c>
      <c r="Q33" s="340">
        <f t="shared" si="7"/>
        <v>0.82</v>
      </c>
      <c r="R33" s="338">
        <f t="shared" si="8"/>
        <v>0</v>
      </c>
      <c r="S33" s="341">
        <f>'[1]Neprofi'!CA26</f>
        <v>31</v>
      </c>
      <c r="T33" s="112">
        <f>IF(Neprofi!AY24="",0,Neprofi!AY24)</f>
        <v>115.24</v>
      </c>
      <c r="U33" s="335" t="str">
        <f t="shared" si="9"/>
        <v>nehodnotit</v>
      </c>
      <c r="V33" s="341">
        <f>'[1]Neprofi'!CB26</f>
        <v>2</v>
      </c>
      <c r="W33" s="339">
        <f t="shared" si="20"/>
        <v>5</v>
      </c>
      <c r="X33" s="339">
        <f t="shared" si="21"/>
        <v>4</v>
      </c>
      <c r="Y33" s="338">
        <f t="shared" si="12"/>
        <v>0</v>
      </c>
      <c r="Z33" s="334">
        <f>'[1]Neprofi'!CD26</f>
        <v>0</v>
      </c>
      <c r="AA33" s="339">
        <f t="shared" si="22"/>
        <v>1</v>
      </c>
      <c r="AB33" s="339">
        <f t="shared" si="23"/>
        <v>1</v>
      </c>
      <c r="AC33" s="342">
        <f t="shared" si="15"/>
        <v>0</v>
      </c>
      <c r="AD33" s="111">
        <f>Neprofi!BA24</f>
        <v>0</v>
      </c>
      <c r="AE33" s="342">
        <f t="shared" si="16"/>
        <v>0</v>
      </c>
      <c r="AF33" s="111">
        <f>Neprofi!BC24</f>
        <v>0</v>
      </c>
      <c r="AG33" s="343" t="str">
        <f t="shared" si="17"/>
        <v>nehodnotit</v>
      </c>
    </row>
    <row r="34" spans="1:33" ht="12.75">
      <c r="A34" s="134" t="str">
        <f>CONCATENATE(Analyza!A29)</f>
        <v>18</v>
      </c>
      <c r="B34" s="117" t="str">
        <f>CONCATENATE(Analyza!B29)</f>
        <v>Leskovec</v>
      </c>
      <c r="C34" s="332">
        <f>Analyza!C29</f>
        <v>429</v>
      </c>
      <c r="D34" s="333">
        <f>Analyza!D29</f>
        <v>1</v>
      </c>
      <c r="E34" s="344">
        <f>Neprofi!AZ25</f>
        <v>2</v>
      </c>
      <c r="F34" s="117">
        <f t="shared" si="18"/>
        <v>3</v>
      </c>
      <c r="G34" s="117">
        <f t="shared" si="19"/>
        <v>5</v>
      </c>
      <c r="H34" s="335">
        <f t="shared" si="2"/>
        <v>0</v>
      </c>
      <c r="I34" s="345">
        <f>'[1]Neprofi'!FA27</f>
        <v>4999</v>
      </c>
      <c r="J34" s="337">
        <f t="shared" si="3"/>
        <v>11.652680652680653</v>
      </c>
      <c r="K34" s="338">
        <f t="shared" si="4"/>
        <v>0</v>
      </c>
      <c r="L34" s="334">
        <f>Neprofi!D25</f>
        <v>3589</v>
      </c>
      <c r="M34" s="339">
        <f>'[1]Neprofi'!U27</f>
        <v>3589</v>
      </c>
      <c r="N34" s="201">
        <f t="shared" si="5"/>
        <v>100</v>
      </c>
      <c r="O34" s="338">
        <f>IF(D34=0,"",IF(N34&gt;=75,1,0))</f>
        <v>1</v>
      </c>
      <c r="P34" s="334">
        <f>'[1]Neprofi'!V27</f>
        <v>40</v>
      </c>
      <c r="Q34" s="340">
        <f t="shared" si="7"/>
        <v>1.11</v>
      </c>
      <c r="R34" s="338">
        <f t="shared" si="8"/>
        <v>0</v>
      </c>
      <c r="S34" s="341">
        <f>'[1]Neprofi'!CA27</f>
        <v>33</v>
      </c>
      <c r="T34" s="112">
        <f>IF(Neprofi!AY25="",0,Neprofi!AY25)</f>
        <v>76.92</v>
      </c>
      <c r="U34" s="335" t="str">
        <f t="shared" si="9"/>
        <v>nehodnotit</v>
      </c>
      <c r="V34" s="341">
        <f>'[1]Neprofi'!CB27</f>
        <v>2</v>
      </c>
      <c r="W34" s="339">
        <f t="shared" si="20"/>
        <v>5</v>
      </c>
      <c r="X34" s="339">
        <f t="shared" si="21"/>
        <v>4</v>
      </c>
      <c r="Y34" s="338">
        <f t="shared" si="12"/>
        <v>0</v>
      </c>
      <c r="Z34" s="334">
        <f>'[1]Neprofi'!CD27</f>
        <v>2</v>
      </c>
      <c r="AA34" s="339">
        <f t="shared" si="22"/>
        <v>1</v>
      </c>
      <c r="AB34" s="339">
        <f t="shared" si="23"/>
        <v>1</v>
      </c>
      <c r="AC34" s="342">
        <f t="shared" si="15"/>
        <v>1</v>
      </c>
      <c r="AD34" s="111">
        <f>Neprofi!BA25</f>
        <v>0</v>
      </c>
      <c r="AE34" s="342">
        <f t="shared" si="16"/>
        <v>0</v>
      </c>
      <c r="AF34" s="111">
        <f>Neprofi!BC25</f>
        <v>0</v>
      </c>
      <c r="AG34" s="343" t="str">
        <f t="shared" si="17"/>
        <v>nehodnotit</v>
      </c>
    </row>
    <row r="35" spans="1:33" ht="12.75">
      <c r="A35" s="134" t="str">
        <f>CONCATENATE(Analyza!A30)</f>
        <v>19</v>
      </c>
      <c r="B35" s="117" t="str">
        <f>CONCATENATE(Analyza!B30)</f>
        <v>Liptaň</v>
      </c>
      <c r="C35" s="332">
        <f>Analyza!C30</f>
        <v>467</v>
      </c>
      <c r="D35" s="333">
        <f>Analyza!D30</f>
        <v>1</v>
      </c>
      <c r="E35" s="344">
        <f>Neprofi!AZ26</f>
        <v>3</v>
      </c>
      <c r="F35" s="117">
        <f t="shared" si="18"/>
        <v>3</v>
      </c>
      <c r="G35" s="117">
        <f t="shared" si="19"/>
        <v>5</v>
      </c>
      <c r="H35" s="335">
        <f t="shared" si="2"/>
        <v>0</v>
      </c>
      <c r="I35" s="345">
        <f>'[1]Neprofi'!FA28</f>
        <v>4000</v>
      </c>
      <c r="J35" s="337">
        <f t="shared" si="3"/>
        <v>8.565310492505354</v>
      </c>
      <c r="K35" s="338">
        <f t="shared" si="4"/>
        <v>0</v>
      </c>
      <c r="L35" s="334">
        <f>Neprofi!D26</f>
        <v>2864</v>
      </c>
      <c r="M35" s="339">
        <f>'[1]Neprofi'!U28</f>
        <v>2864</v>
      </c>
      <c r="N35" s="201">
        <f t="shared" si="5"/>
        <v>100</v>
      </c>
      <c r="O35" s="338">
        <f t="shared" si="6"/>
        <v>1</v>
      </c>
      <c r="P35" s="334">
        <f>'[1]Neprofi'!V28</f>
        <v>33</v>
      </c>
      <c r="Q35" s="340">
        <f t="shared" si="7"/>
        <v>1.15</v>
      </c>
      <c r="R35" s="338">
        <f t="shared" si="8"/>
        <v>0</v>
      </c>
      <c r="S35" s="341">
        <f>'[1]Neprofi'!CA28</f>
        <v>45</v>
      </c>
      <c r="T35" s="112">
        <f>IF(Neprofi!AY26="",0,Neprofi!AY26)</f>
        <v>96.36</v>
      </c>
      <c r="U35" s="335" t="str">
        <f t="shared" si="9"/>
        <v>nehodnotit</v>
      </c>
      <c r="V35" s="341">
        <f>'[1]Neprofi'!CB28</f>
        <v>9</v>
      </c>
      <c r="W35" s="339">
        <f t="shared" si="20"/>
        <v>5</v>
      </c>
      <c r="X35" s="339">
        <f t="shared" si="21"/>
        <v>4</v>
      </c>
      <c r="Y35" s="338">
        <f t="shared" si="12"/>
        <v>1</v>
      </c>
      <c r="Z35" s="334">
        <f>'[1]Neprofi'!CD28</f>
        <v>1</v>
      </c>
      <c r="AA35" s="339">
        <f t="shared" si="22"/>
        <v>1</v>
      </c>
      <c r="AB35" s="339">
        <f t="shared" si="23"/>
        <v>1</v>
      </c>
      <c r="AC35" s="342">
        <f t="shared" si="15"/>
        <v>1</v>
      </c>
      <c r="AD35" s="111">
        <f>Neprofi!BA26</f>
        <v>0</v>
      </c>
      <c r="AE35" s="342">
        <f t="shared" si="16"/>
        <v>0</v>
      </c>
      <c r="AF35" s="111">
        <f>Neprofi!BC26</f>
        <v>0</v>
      </c>
      <c r="AG35" s="343" t="str">
        <f t="shared" si="17"/>
        <v>nehodnotit</v>
      </c>
    </row>
    <row r="36" spans="1:33" ht="12.75">
      <c r="A36" s="134" t="str">
        <f>CONCATENATE(Analyza!A31)</f>
        <v>20</v>
      </c>
      <c r="B36" s="117" t="str">
        <f>CONCATENATE(Analyza!B31)</f>
        <v>Lomnice</v>
      </c>
      <c r="C36" s="332">
        <f>Analyza!C31</f>
        <v>513</v>
      </c>
      <c r="D36" s="333">
        <f>Analyza!D31</f>
        <v>2</v>
      </c>
      <c r="E36" s="344">
        <f>Neprofi!AZ27</f>
        <v>2</v>
      </c>
      <c r="F36" s="117">
        <f t="shared" si="18"/>
        <v>4</v>
      </c>
      <c r="G36" s="117">
        <f t="shared" si="19"/>
        <v>5</v>
      </c>
      <c r="H36" s="335">
        <f t="shared" si="2"/>
        <v>0</v>
      </c>
      <c r="I36" s="345">
        <f>'[1]Neprofi'!FA29</f>
        <v>2891</v>
      </c>
      <c r="J36" s="337">
        <f t="shared" si="3"/>
        <v>5.635477582846004</v>
      </c>
      <c r="K36" s="338">
        <f t="shared" si="4"/>
        <v>0</v>
      </c>
      <c r="L36" s="334">
        <f>Neprofi!D27</f>
        <v>3551</v>
      </c>
      <c r="M36" s="339">
        <f>'[1]Neprofi'!U29</f>
        <v>3551</v>
      </c>
      <c r="N36" s="201">
        <f t="shared" si="5"/>
        <v>100</v>
      </c>
      <c r="O36" s="338">
        <f t="shared" si="6"/>
        <v>1</v>
      </c>
      <c r="P36" s="334">
        <f>'[1]Neprofi'!V29</f>
        <v>44</v>
      </c>
      <c r="Q36" s="340">
        <f t="shared" si="7"/>
        <v>1.24</v>
      </c>
      <c r="R36" s="338">
        <f t="shared" si="8"/>
        <v>0</v>
      </c>
      <c r="S36" s="341">
        <f>'[1]Neprofi'!CA29</f>
        <v>27</v>
      </c>
      <c r="T36" s="112">
        <f>IF(Neprofi!AY27="",0,Neprofi!AY27)</f>
        <v>52.63</v>
      </c>
      <c r="U36" s="335" t="str">
        <f t="shared" si="9"/>
        <v>nehodnotit</v>
      </c>
      <c r="V36" s="341">
        <f>'[1]Neprofi'!CB29</f>
        <v>1</v>
      </c>
      <c r="W36" s="339">
        <f t="shared" si="20"/>
        <v>6</v>
      </c>
      <c r="X36" s="339">
        <f t="shared" si="21"/>
        <v>6</v>
      </c>
      <c r="Y36" s="338">
        <f t="shared" si="12"/>
        <v>0</v>
      </c>
      <c r="Z36" s="334">
        <f>'[1]Neprofi'!CD29</f>
        <v>1</v>
      </c>
      <c r="AA36" s="339">
        <f t="shared" si="22"/>
        <v>1</v>
      </c>
      <c r="AB36" s="339">
        <f t="shared" si="23"/>
        <v>2</v>
      </c>
      <c r="AC36" s="342">
        <f t="shared" si="15"/>
        <v>0</v>
      </c>
      <c r="AD36" s="111">
        <f>Neprofi!BA27</f>
        <v>1</v>
      </c>
      <c r="AE36" s="342">
        <f t="shared" si="16"/>
        <v>1</v>
      </c>
      <c r="AF36" s="111">
        <f>Neprofi!BC27</f>
        <v>1</v>
      </c>
      <c r="AG36" s="343">
        <f t="shared" si="17"/>
        <v>1</v>
      </c>
    </row>
    <row r="37" spans="1:33" ht="12.75">
      <c r="A37" s="134" t="str">
        <f>CONCATENATE(Analyza!A32)</f>
        <v>21</v>
      </c>
      <c r="B37" s="117" t="str">
        <f>CONCATENATE(Analyza!B32)</f>
        <v>Ludvíkov</v>
      </c>
      <c r="C37" s="332">
        <f>Analyza!C32</f>
        <v>306</v>
      </c>
      <c r="D37" s="333">
        <f>Analyza!D32</f>
        <v>1</v>
      </c>
      <c r="E37" s="344">
        <f>Neprofi!AZ28</f>
        <v>2</v>
      </c>
      <c r="F37" s="117">
        <f t="shared" si="18"/>
        <v>3</v>
      </c>
      <c r="G37" s="117">
        <f t="shared" si="19"/>
        <v>5</v>
      </c>
      <c r="H37" s="335">
        <f t="shared" si="2"/>
        <v>0</v>
      </c>
      <c r="I37" s="345">
        <f>'[1]Neprofi'!FA30</f>
        <v>1000</v>
      </c>
      <c r="J37" s="337">
        <f t="shared" si="3"/>
        <v>3.2679738562091503</v>
      </c>
      <c r="K37" s="338">
        <f t="shared" si="4"/>
        <v>0</v>
      </c>
      <c r="L37" s="334">
        <f>Neprofi!D28</f>
        <v>1824</v>
      </c>
      <c r="M37" s="339">
        <f>'[1]Neprofi'!U30</f>
        <v>1824</v>
      </c>
      <c r="N37" s="201">
        <f t="shared" si="5"/>
        <v>100</v>
      </c>
      <c r="O37" s="338">
        <f t="shared" si="6"/>
        <v>1</v>
      </c>
      <c r="P37" s="334">
        <f>'[1]Neprofi'!V30</f>
        <v>10</v>
      </c>
      <c r="Q37" s="340">
        <f t="shared" si="7"/>
        <v>0.55</v>
      </c>
      <c r="R37" s="338">
        <f t="shared" si="8"/>
        <v>0</v>
      </c>
      <c r="S37" s="341">
        <f>'[1]Neprofi'!CA30</f>
        <v>30</v>
      </c>
      <c r="T37" s="112">
        <f>IF(Neprofi!AY28="",0,Neprofi!AY28)</f>
        <v>98.04</v>
      </c>
      <c r="U37" s="335" t="str">
        <f t="shared" si="9"/>
        <v>nehodnotit</v>
      </c>
      <c r="V37" s="341">
        <f>'[1]Neprofi'!CB30</f>
        <v>4</v>
      </c>
      <c r="W37" s="339">
        <f t="shared" si="20"/>
        <v>5</v>
      </c>
      <c r="X37" s="339">
        <f t="shared" si="21"/>
        <v>4</v>
      </c>
      <c r="Y37" s="338">
        <f t="shared" si="12"/>
        <v>1</v>
      </c>
      <c r="Z37" s="334">
        <f>'[1]Neprofi'!CD30</f>
        <v>1</v>
      </c>
      <c r="AA37" s="339">
        <f t="shared" si="22"/>
        <v>1</v>
      </c>
      <c r="AB37" s="339">
        <f t="shared" si="23"/>
        <v>1</v>
      </c>
      <c r="AC37" s="342">
        <f t="shared" si="15"/>
        <v>1</v>
      </c>
      <c r="AD37" s="111">
        <f>Neprofi!BA28</f>
        <v>1</v>
      </c>
      <c r="AE37" s="342">
        <f t="shared" si="16"/>
        <v>1</v>
      </c>
      <c r="AF37" s="111">
        <f>Neprofi!BC28</f>
        <v>0</v>
      </c>
      <c r="AG37" s="343" t="str">
        <f t="shared" si="17"/>
        <v>nehodnotit</v>
      </c>
    </row>
    <row r="38" spans="1:33" ht="12.75">
      <c r="A38" s="134" t="str">
        <f>CONCATENATE(Analyza!A33)</f>
        <v>22</v>
      </c>
      <c r="B38" s="117" t="str">
        <f>CONCATENATE(Analyza!B33)</f>
        <v>Malá Morávka</v>
      </c>
      <c r="C38" s="332">
        <f>Analyza!C33</f>
        <v>696</v>
      </c>
      <c r="D38" s="333">
        <f>Analyza!D33</f>
        <v>2</v>
      </c>
      <c r="E38" s="344">
        <f>Neprofi!AZ29</f>
        <v>2</v>
      </c>
      <c r="F38" s="117">
        <f t="shared" si="18"/>
        <v>4</v>
      </c>
      <c r="G38" s="117">
        <f t="shared" si="19"/>
        <v>5</v>
      </c>
      <c r="H38" s="335">
        <f t="shared" si="2"/>
        <v>0</v>
      </c>
      <c r="I38" s="345">
        <f>'[1]Neprofi'!FA31</f>
        <v>7682</v>
      </c>
      <c r="J38" s="337">
        <f t="shared" si="3"/>
        <v>11.03735632183908</v>
      </c>
      <c r="K38" s="338">
        <f t="shared" si="4"/>
        <v>0</v>
      </c>
      <c r="L38" s="334">
        <f>Neprofi!D29</f>
        <v>3283</v>
      </c>
      <c r="M38" s="339">
        <f>'[1]Neprofi'!U31</f>
        <v>3283</v>
      </c>
      <c r="N38" s="201">
        <f t="shared" si="5"/>
        <v>100</v>
      </c>
      <c r="O38" s="338">
        <f t="shared" si="6"/>
        <v>1</v>
      </c>
      <c r="P38" s="334">
        <f>'[1]Neprofi'!V31</f>
        <v>51</v>
      </c>
      <c r="Q38" s="340">
        <f t="shared" si="7"/>
        <v>1.55</v>
      </c>
      <c r="R38" s="338">
        <f t="shared" si="8"/>
        <v>0</v>
      </c>
      <c r="S38" s="341">
        <f>'[1]Neprofi'!CA31</f>
        <v>25</v>
      </c>
      <c r="T38" s="112">
        <f>IF(Neprofi!AY29="",0,Neprofi!AY29)</f>
        <v>35.92</v>
      </c>
      <c r="U38" s="335" t="str">
        <f t="shared" si="9"/>
        <v>nehodnotit</v>
      </c>
      <c r="V38" s="341">
        <f>'[1]Neprofi'!CB31</f>
        <v>1</v>
      </c>
      <c r="W38" s="339">
        <f t="shared" si="20"/>
        <v>6</v>
      </c>
      <c r="X38" s="339">
        <f t="shared" si="21"/>
        <v>6</v>
      </c>
      <c r="Y38" s="338">
        <f t="shared" si="12"/>
        <v>0</v>
      </c>
      <c r="Z38" s="334">
        <f>'[1]Neprofi'!CD31</f>
        <v>1</v>
      </c>
      <c r="AA38" s="339">
        <f t="shared" si="22"/>
        <v>1</v>
      </c>
      <c r="AB38" s="339">
        <f t="shared" si="23"/>
        <v>2</v>
      </c>
      <c r="AC38" s="342">
        <f t="shared" si="15"/>
        <v>0</v>
      </c>
      <c r="AD38" s="111">
        <f>Neprofi!BA29</f>
        <v>0</v>
      </c>
      <c r="AE38" s="342">
        <f t="shared" si="16"/>
        <v>0</v>
      </c>
      <c r="AF38" s="111">
        <f>Neprofi!BC29</f>
        <v>0</v>
      </c>
      <c r="AG38" s="343">
        <f t="shared" si="17"/>
        <v>0</v>
      </c>
    </row>
    <row r="39" spans="1:33" ht="12.75">
      <c r="A39" s="134" t="str">
        <f>CONCATENATE(Analyza!A34)</f>
        <v>23</v>
      </c>
      <c r="B39" s="117" t="str">
        <f>CONCATENATE(Analyza!B34)</f>
        <v>Malá Štáhle</v>
      </c>
      <c r="C39" s="332">
        <f>Analyza!C34</f>
        <v>142</v>
      </c>
      <c r="D39" s="333">
        <f>Analyza!D34</f>
        <v>1</v>
      </c>
      <c r="E39" s="344">
        <f>Neprofi!AZ30</f>
        <v>4</v>
      </c>
      <c r="F39" s="117">
        <f t="shared" si="18"/>
        <v>3</v>
      </c>
      <c r="G39" s="117">
        <f t="shared" si="19"/>
        <v>5</v>
      </c>
      <c r="H39" s="335">
        <f t="shared" si="2"/>
        <v>0</v>
      </c>
      <c r="I39" s="345">
        <f>'[1]Neprofi'!FA32</f>
        <v>2210</v>
      </c>
      <c r="J39" s="337">
        <f t="shared" si="3"/>
        <v>15.56338028169014</v>
      </c>
      <c r="K39" s="338">
        <f t="shared" si="4"/>
        <v>0</v>
      </c>
      <c r="L39" s="334">
        <f>Neprofi!D30</f>
        <v>683</v>
      </c>
      <c r="M39" s="339">
        <f>'[1]Neprofi'!U32</f>
        <v>687</v>
      </c>
      <c r="N39" s="201">
        <f t="shared" si="5"/>
        <v>100.59</v>
      </c>
      <c r="O39" s="338">
        <f t="shared" si="6"/>
        <v>1</v>
      </c>
      <c r="P39" s="334">
        <f>'[1]Neprofi'!V32</f>
        <v>4</v>
      </c>
      <c r="Q39" s="340">
        <f t="shared" si="7"/>
        <v>0.58</v>
      </c>
      <c r="R39" s="338">
        <f t="shared" si="8"/>
        <v>0</v>
      </c>
      <c r="S39" s="341">
        <f>'[1]Neprofi'!CA32</f>
        <v>56</v>
      </c>
      <c r="T39" s="112">
        <f>IF(Neprofi!AY30="",0,Neprofi!AY30)</f>
        <v>394.37</v>
      </c>
      <c r="U39" s="335" t="str">
        <f t="shared" si="9"/>
        <v>nehodnotit</v>
      </c>
      <c r="V39" s="341">
        <f>'[1]Neprofi'!CB32</f>
        <v>11</v>
      </c>
      <c r="W39" s="339">
        <f t="shared" si="20"/>
        <v>5</v>
      </c>
      <c r="X39" s="339">
        <f t="shared" si="21"/>
        <v>4</v>
      </c>
      <c r="Y39" s="338">
        <f t="shared" si="12"/>
        <v>1</v>
      </c>
      <c r="Z39" s="334">
        <f>'[1]Neprofi'!CD32</f>
        <v>1</v>
      </c>
      <c r="AA39" s="339">
        <f t="shared" si="22"/>
        <v>1</v>
      </c>
      <c r="AB39" s="339">
        <f t="shared" si="23"/>
        <v>1</v>
      </c>
      <c r="AC39" s="342">
        <f t="shared" si="15"/>
        <v>1</v>
      </c>
      <c r="AD39" s="111">
        <f>Neprofi!BA30</f>
        <v>0</v>
      </c>
      <c r="AE39" s="342">
        <f t="shared" si="16"/>
        <v>0</v>
      </c>
      <c r="AF39" s="111">
        <f>Neprofi!BC30</f>
        <v>0</v>
      </c>
      <c r="AG39" s="343" t="str">
        <f t="shared" si="17"/>
        <v>nehodnotit</v>
      </c>
    </row>
    <row r="40" spans="1:33" ht="12.75">
      <c r="A40" s="134" t="str">
        <f>CONCATENATE(Analyza!A35)</f>
        <v>24</v>
      </c>
      <c r="B40" s="117" t="str">
        <f>CONCATENATE(Analyza!B35)</f>
        <v>Mezina</v>
      </c>
      <c r="C40" s="332">
        <f>Analyza!C35</f>
        <v>381</v>
      </c>
      <c r="D40" s="333">
        <f>Analyza!D35</f>
        <v>1</v>
      </c>
      <c r="E40" s="344">
        <f>Neprofi!AZ31</f>
        <v>1</v>
      </c>
      <c r="F40" s="117">
        <f t="shared" si="18"/>
        <v>3</v>
      </c>
      <c r="G40" s="117">
        <f t="shared" si="19"/>
        <v>5</v>
      </c>
      <c r="H40" s="335">
        <f t="shared" si="2"/>
        <v>0</v>
      </c>
      <c r="I40" s="345">
        <f>'[1]Neprofi'!FA33</f>
        <v>0</v>
      </c>
      <c r="J40" s="337">
        <f t="shared" si="3"/>
        <v>0</v>
      </c>
      <c r="K40" s="338">
        <f t="shared" si="4"/>
        <v>0</v>
      </c>
      <c r="L40" s="334">
        <f>Neprofi!D31</f>
        <v>966</v>
      </c>
      <c r="M40" s="339">
        <f>'[1]Neprofi'!U33</f>
        <v>966</v>
      </c>
      <c r="N40" s="201">
        <f t="shared" si="5"/>
        <v>100</v>
      </c>
      <c r="O40" s="338">
        <f t="shared" si="6"/>
        <v>1</v>
      </c>
      <c r="P40" s="334">
        <f>'[1]Neprofi'!V33</f>
        <v>73</v>
      </c>
      <c r="Q40" s="340">
        <f t="shared" si="7"/>
        <v>7.56</v>
      </c>
      <c r="R40" s="338">
        <f t="shared" si="8"/>
        <v>0</v>
      </c>
      <c r="S40" s="341">
        <f>'[1]Neprofi'!CA33</f>
        <v>21</v>
      </c>
      <c r="T40" s="112">
        <f>IF(Neprofi!AY31="",0,Neprofi!AY31)</f>
        <v>55.12</v>
      </c>
      <c r="U40" s="335" t="str">
        <f t="shared" si="9"/>
        <v>nehodnotit</v>
      </c>
      <c r="V40" s="341">
        <f>'[1]Neprofi'!CB33</f>
        <v>1</v>
      </c>
      <c r="W40" s="339">
        <f t="shared" si="20"/>
        <v>5</v>
      </c>
      <c r="X40" s="339">
        <f t="shared" si="21"/>
        <v>4</v>
      </c>
      <c r="Y40" s="338">
        <f t="shared" si="12"/>
        <v>0</v>
      </c>
      <c r="Z40" s="334">
        <f>'[1]Neprofi'!CD33</f>
        <v>1</v>
      </c>
      <c r="AA40" s="339">
        <f t="shared" si="22"/>
        <v>1</v>
      </c>
      <c r="AB40" s="339">
        <f t="shared" si="23"/>
        <v>1</v>
      </c>
      <c r="AC40" s="342">
        <f t="shared" si="15"/>
        <v>1</v>
      </c>
      <c r="AD40" s="111">
        <f>Neprofi!BA31</f>
        <v>0</v>
      </c>
      <c r="AE40" s="342">
        <f t="shared" si="16"/>
        <v>0</v>
      </c>
      <c r="AF40" s="111">
        <f>Neprofi!BC31</f>
        <v>0</v>
      </c>
      <c r="AG40" s="343" t="str">
        <f t="shared" si="17"/>
        <v>nehodnotit</v>
      </c>
    </row>
    <row r="41" spans="1:33" ht="12.75">
      <c r="A41" s="134" t="str">
        <f>CONCATENATE(Analyza!A36)</f>
        <v>25</v>
      </c>
      <c r="B41" s="117" t="str">
        <f>CONCATENATE(Analyza!B36)</f>
        <v>Osoblaha</v>
      </c>
      <c r="C41" s="332">
        <f>Analyza!C36</f>
        <v>1116</v>
      </c>
      <c r="D41" s="333">
        <f>Analyza!D36</f>
        <v>3</v>
      </c>
      <c r="E41" s="344">
        <f>Neprofi!AZ32</f>
        <v>3</v>
      </c>
      <c r="F41" s="117">
        <f t="shared" si="18"/>
        <v>11</v>
      </c>
      <c r="G41" s="117">
        <f t="shared" si="19"/>
        <v>15</v>
      </c>
      <c r="H41" s="335">
        <f t="shared" si="2"/>
        <v>0</v>
      </c>
      <c r="I41" s="345">
        <f>'[1]Neprofi'!FA34</f>
        <v>19510</v>
      </c>
      <c r="J41" s="337">
        <f t="shared" si="3"/>
        <v>17.482078853046595</v>
      </c>
      <c r="K41" s="338">
        <f t="shared" si="4"/>
        <v>0</v>
      </c>
      <c r="L41" s="334">
        <f>Neprofi!D32</f>
        <v>5802</v>
      </c>
      <c r="M41" s="339">
        <f>'[1]Neprofi'!U34</f>
        <v>5802</v>
      </c>
      <c r="N41" s="201">
        <f t="shared" si="5"/>
        <v>100</v>
      </c>
      <c r="O41" s="338">
        <f t="shared" si="6"/>
        <v>1</v>
      </c>
      <c r="P41" s="334">
        <f>'[1]Neprofi'!V34</f>
        <v>189</v>
      </c>
      <c r="Q41" s="340">
        <f t="shared" si="7"/>
        <v>3.26</v>
      </c>
      <c r="R41" s="338">
        <f t="shared" si="8"/>
        <v>0</v>
      </c>
      <c r="S41" s="341">
        <f>'[1]Neprofi'!CA34</f>
        <v>49</v>
      </c>
      <c r="T41" s="112">
        <f>IF(Neprofi!AY32="",0,Neprofi!AY32)</f>
        <v>43.91</v>
      </c>
      <c r="U41" s="335">
        <f t="shared" si="9"/>
        <v>0</v>
      </c>
      <c r="V41" s="341">
        <f>'[1]Neprofi'!CB34</f>
        <v>2</v>
      </c>
      <c r="W41" s="339">
        <f t="shared" si="20"/>
        <v>9</v>
      </c>
      <c r="X41" s="339">
        <f t="shared" si="21"/>
        <v>9</v>
      </c>
      <c r="Y41" s="338">
        <f t="shared" si="12"/>
        <v>0</v>
      </c>
      <c r="Z41" s="334">
        <f>'[1]Neprofi'!CD34</f>
        <v>1</v>
      </c>
      <c r="AA41" s="339">
        <f t="shared" si="22"/>
        <v>2</v>
      </c>
      <c r="AB41" s="339">
        <f t="shared" si="23"/>
        <v>2</v>
      </c>
      <c r="AC41" s="342">
        <f t="shared" si="15"/>
        <v>0</v>
      </c>
      <c r="AD41" s="111">
        <f>Neprofi!BA32</f>
        <v>0</v>
      </c>
      <c r="AE41" s="342">
        <f t="shared" si="16"/>
        <v>0</v>
      </c>
      <c r="AF41" s="111">
        <f>Neprofi!BC32</f>
        <v>0</v>
      </c>
      <c r="AG41" s="343">
        <f t="shared" si="17"/>
        <v>0</v>
      </c>
    </row>
    <row r="42" spans="1:33" ht="12.75">
      <c r="A42" s="134" t="str">
        <f>CONCATENATE(Analyza!A37)</f>
        <v>26</v>
      </c>
      <c r="B42" s="117" t="str">
        <f>CONCATENATE(Analyza!B37)</f>
        <v>Roudno</v>
      </c>
      <c r="C42" s="332">
        <f>Analyza!C37</f>
        <v>216</v>
      </c>
      <c r="D42" s="333">
        <f>Analyza!D37</f>
        <v>1</v>
      </c>
      <c r="E42" s="344">
        <f>Neprofi!AZ33</f>
        <v>1</v>
      </c>
      <c r="F42" s="117">
        <f t="shared" si="18"/>
        <v>3</v>
      </c>
      <c r="G42" s="117">
        <f t="shared" si="19"/>
        <v>5</v>
      </c>
      <c r="H42" s="335">
        <f t="shared" si="2"/>
        <v>0</v>
      </c>
      <c r="I42" s="345">
        <f>'[1]Neprofi'!FA35</f>
        <v>2000</v>
      </c>
      <c r="J42" s="337">
        <f t="shared" si="3"/>
        <v>9.25925925925926</v>
      </c>
      <c r="K42" s="338">
        <f t="shared" si="4"/>
        <v>0</v>
      </c>
      <c r="L42" s="334">
        <f>Neprofi!D33</f>
        <v>1380</v>
      </c>
      <c r="M42" s="339">
        <f>'[1]Neprofi'!U35</f>
        <v>1380</v>
      </c>
      <c r="N42" s="201">
        <f t="shared" si="5"/>
        <v>100</v>
      </c>
      <c r="O42" s="338">
        <f t="shared" si="6"/>
        <v>1</v>
      </c>
      <c r="P42" s="334">
        <f>'[1]Neprofi'!V35</f>
        <v>24</v>
      </c>
      <c r="Q42" s="340">
        <f t="shared" si="7"/>
        <v>1.74</v>
      </c>
      <c r="R42" s="338">
        <f t="shared" si="8"/>
        <v>0</v>
      </c>
      <c r="S42" s="341">
        <f>'[1]Neprofi'!CA35</f>
        <v>22</v>
      </c>
      <c r="T42" s="112">
        <f>IF(Neprofi!AY33="",0,Neprofi!AY33)</f>
        <v>101.85</v>
      </c>
      <c r="U42" s="335" t="str">
        <f t="shared" si="9"/>
        <v>nehodnotit</v>
      </c>
      <c r="V42" s="341">
        <f>'[1]Neprofi'!CB35</f>
        <v>1</v>
      </c>
      <c r="W42" s="339">
        <f t="shared" si="20"/>
        <v>5</v>
      </c>
      <c r="X42" s="339">
        <f t="shared" si="21"/>
        <v>4</v>
      </c>
      <c r="Y42" s="338">
        <f t="shared" si="12"/>
        <v>0</v>
      </c>
      <c r="Z42" s="334">
        <f>'[1]Neprofi'!CD35</f>
        <v>1</v>
      </c>
      <c r="AA42" s="339">
        <f t="shared" si="22"/>
        <v>1</v>
      </c>
      <c r="AB42" s="339">
        <f t="shared" si="23"/>
        <v>1</v>
      </c>
      <c r="AC42" s="342">
        <f t="shared" si="15"/>
        <v>1</v>
      </c>
      <c r="AD42" s="111">
        <f>Neprofi!BA33</f>
        <v>1</v>
      </c>
      <c r="AE42" s="342">
        <f t="shared" si="16"/>
        <v>1</v>
      </c>
      <c r="AF42" s="111">
        <f>Neprofi!BC33</f>
        <v>1</v>
      </c>
      <c r="AG42" s="343" t="str">
        <f t="shared" si="17"/>
        <v>nehodnotit</v>
      </c>
    </row>
    <row r="43" spans="1:33" ht="12.75">
      <c r="A43" s="134" t="str">
        <f>CONCATENATE(Analyza!A38)</f>
        <v>27</v>
      </c>
      <c r="B43" s="117" t="str">
        <f>CONCATENATE(Analyza!B38)</f>
        <v>Rudná pod Pradědem</v>
      </c>
      <c r="C43" s="332">
        <f>Analyza!C38</f>
        <v>382</v>
      </c>
      <c r="D43" s="333">
        <f>Analyza!D38</f>
        <v>1</v>
      </c>
      <c r="E43" s="344">
        <f>Neprofi!AZ34</f>
        <v>4</v>
      </c>
      <c r="F43" s="117">
        <f t="shared" si="18"/>
        <v>3</v>
      </c>
      <c r="G43" s="117">
        <f t="shared" si="19"/>
        <v>5</v>
      </c>
      <c r="H43" s="335">
        <f t="shared" si="2"/>
        <v>0</v>
      </c>
      <c r="I43" s="345">
        <f>'[1]Neprofi'!FA36</f>
        <v>300</v>
      </c>
      <c r="J43" s="337">
        <f t="shared" si="3"/>
        <v>0.7853403141361257</v>
      </c>
      <c r="K43" s="338">
        <f t="shared" si="4"/>
        <v>0</v>
      </c>
      <c r="L43" s="334">
        <f>Neprofi!D34</f>
        <v>1183</v>
      </c>
      <c r="M43" s="339">
        <f>'[1]Neprofi'!U36</f>
        <v>1183</v>
      </c>
      <c r="N43" s="201">
        <f t="shared" si="5"/>
        <v>100</v>
      </c>
      <c r="O43" s="338">
        <f t="shared" si="6"/>
        <v>1</v>
      </c>
      <c r="P43" s="334">
        <f>'[1]Neprofi'!V36</f>
        <v>9</v>
      </c>
      <c r="Q43" s="340">
        <f t="shared" si="7"/>
        <v>0.76</v>
      </c>
      <c r="R43" s="338">
        <f t="shared" si="8"/>
        <v>0</v>
      </c>
      <c r="S43" s="341">
        <f>'[1]Neprofi'!CA36</f>
        <v>30</v>
      </c>
      <c r="T43" s="112">
        <f>IF(Neprofi!AY34="",0,Neprofi!AY34)</f>
        <v>78.53</v>
      </c>
      <c r="U43" s="335" t="str">
        <f t="shared" si="9"/>
        <v>nehodnotit</v>
      </c>
      <c r="V43" s="341">
        <f>'[1]Neprofi'!CB36</f>
        <v>3</v>
      </c>
      <c r="W43" s="339">
        <f t="shared" si="20"/>
        <v>5</v>
      </c>
      <c r="X43" s="339">
        <f t="shared" si="21"/>
        <v>4</v>
      </c>
      <c r="Y43" s="338">
        <f t="shared" si="12"/>
        <v>0</v>
      </c>
      <c r="Z43" s="334">
        <f>'[1]Neprofi'!CD36</f>
        <v>3</v>
      </c>
      <c r="AA43" s="339">
        <f t="shared" si="22"/>
        <v>1</v>
      </c>
      <c r="AB43" s="339">
        <f t="shared" si="23"/>
        <v>1</v>
      </c>
      <c r="AC43" s="342">
        <f t="shared" si="15"/>
        <v>1</v>
      </c>
      <c r="AD43" s="111">
        <f>Neprofi!BA34</f>
        <v>1</v>
      </c>
      <c r="AE43" s="342">
        <f t="shared" si="16"/>
        <v>1</v>
      </c>
      <c r="AF43" s="111">
        <f>Neprofi!BC34</f>
        <v>0</v>
      </c>
      <c r="AG43" s="343" t="str">
        <f t="shared" si="17"/>
        <v>nehodnotit</v>
      </c>
    </row>
    <row r="44" spans="1:33" ht="12.75">
      <c r="A44" s="134" t="str">
        <f>CONCATENATE(Analyza!A39)</f>
        <v>28</v>
      </c>
      <c r="B44" s="117" t="str">
        <f>CONCATENATE(Analyza!B39)</f>
        <v>Slezské Pavlovice</v>
      </c>
      <c r="C44" s="332">
        <f>Analyza!C39</f>
        <v>232</v>
      </c>
      <c r="D44" s="333">
        <f>Analyza!D39</f>
        <v>1</v>
      </c>
      <c r="E44" s="344">
        <f>Neprofi!AZ35</f>
        <v>2</v>
      </c>
      <c r="F44" s="117">
        <f t="shared" si="18"/>
        <v>3</v>
      </c>
      <c r="G44" s="117">
        <f t="shared" si="19"/>
        <v>5</v>
      </c>
      <c r="H44" s="335">
        <f t="shared" si="2"/>
        <v>0</v>
      </c>
      <c r="I44" s="345">
        <f>'[1]Neprofi'!FA37</f>
        <v>0</v>
      </c>
      <c r="J44" s="337">
        <f t="shared" si="3"/>
        <v>0</v>
      </c>
      <c r="K44" s="338">
        <f t="shared" si="4"/>
        <v>0</v>
      </c>
      <c r="L44" s="334">
        <f>Neprofi!D35</f>
        <v>1126</v>
      </c>
      <c r="M44" s="339">
        <f>'[1]Neprofi'!U37</f>
        <v>1126</v>
      </c>
      <c r="N44" s="201">
        <f t="shared" si="5"/>
        <v>100</v>
      </c>
      <c r="O44" s="338">
        <f t="shared" si="6"/>
        <v>1</v>
      </c>
      <c r="P44" s="334">
        <f>'[1]Neprofi'!V37</f>
        <v>5</v>
      </c>
      <c r="Q44" s="340">
        <f t="shared" si="7"/>
        <v>0.44</v>
      </c>
      <c r="R44" s="338">
        <f t="shared" si="8"/>
        <v>0</v>
      </c>
      <c r="S44" s="341">
        <f>'[1]Neprofi'!CA37</f>
        <v>50</v>
      </c>
      <c r="T44" s="112">
        <f>IF(Neprofi!AY35="",0,Neprofi!AY35)</f>
        <v>215.52</v>
      </c>
      <c r="U44" s="335" t="str">
        <f t="shared" si="9"/>
        <v>nehodnotit</v>
      </c>
      <c r="V44" s="341">
        <f>'[1]Neprofi'!CB37</f>
        <v>5</v>
      </c>
      <c r="W44" s="339">
        <f t="shared" si="20"/>
        <v>5</v>
      </c>
      <c r="X44" s="339">
        <f t="shared" si="21"/>
        <v>4</v>
      </c>
      <c r="Y44" s="338">
        <f t="shared" si="12"/>
        <v>1</v>
      </c>
      <c r="Z44" s="334">
        <f>'[1]Neprofi'!CD37</f>
        <v>1</v>
      </c>
      <c r="AA44" s="339">
        <f t="shared" si="22"/>
        <v>1</v>
      </c>
      <c r="AB44" s="339">
        <f t="shared" si="23"/>
        <v>1</v>
      </c>
      <c r="AC44" s="342">
        <f t="shared" si="15"/>
        <v>1</v>
      </c>
      <c r="AD44" s="111">
        <f>Neprofi!BA35</f>
        <v>0</v>
      </c>
      <c r="AE44" s="342">
        <f t="shared" si="16"/>
        <v>0</v>
      </c>
      <c r="AF44" s="111">
        <f>Neprofi!BC35</f>
        <v>0</v>
      </c>
      <c r="AG44" s="343" t="str">
        <f t="shared" si="17"/>
        <v>nehodnotit</v>
      </c>
    </row>
    <row r="45" spans="1:33" ht="12.75">
      <c r="A45" s="134" t="str">
        <f>CONCATENATE(Analyza!A40)</f>
        <v>29</v>
      </c>
      <c r="B45" s="117" t="str">
        <f>CONCATENATE(Analyza!B40)</f>
        <v>Slezské Rudoltice</v>
      </c>
      <c r="C45" s="332">
        <f>Analyza!C40</f>
        <v>554</v>
      </c>
      <c r="D45" s="333">
        <f>Analyza!D40</f>
        <v>2</v>
      </c>
      <c r="E45" s="344">
        <f>Neprofi!AZ36</f>
        <v>4</v>
      </c>
      <c r="F45" s="117">
        <f t="shared" si="18"/>
        <v>4</v>
      </c>
      <c r="G45" s="117">
        <f t="shared" si="19"/>
        <v>5</v>
      </c>
      <c r="H45" s="335">
        <f t="shared" si="2"/>
        <v>0</v>
      </c>
      <c r="I45" s="345">
        <f>'[1]Neprofi'!FA38</f>
        <v>10000</v>
      </c>
      <c r="J45" s="337">
        <f t="shared" si="3"/>
        <v>18.050541516245488</v>
      </c>
      <c r="K45" s="338">
        <f t="shared" si="4"/>
        <v>0</v>
      </c>
      <c r="L45" s="334">
        <f>Neprofi!D36</f>
        <v>2882</v>
      </c>
      <c r="M45" s="339">
        <f>'[1]Neprofi'!U38</f>
        <v>2882</v>
      </c>
      <c r="N45" s="201">
        <f t="shared" si="5"/>
        <v>100</v>
      </c>
      <c r="O45" s="338">
        <f t="shared" si="6"/>
        <v>1</v>
      </c>
      <c r="P45" s="334">
        <f>'[1]Neprofi'!V38</f>
        <v>63</v>
      </c>
      <c r="Q45" s="340">
        <f t="shared" si="7"/>
        <v>2.19</v>
      </c>
      <c r="R45" s="338">
        <f t="shared" si="8"/>
        <v>0</v>
      </c>
      <c r="S45" s="341">
        <f>'[1]Neprofi'!CA38</f>
        <v>60</v>
      </c>
      <c r="T45" s="112">
        <f>IF(Neprofi!AY36="",0,Neprofi!AY36)</f>
        <v>108.3</v>
      </c>
      <c r="U45" s="335" t="str">
        <f t="shared" si="9"/>
        <v>nehodnotit</v>
      </c>
      <c r="V45" s="341">
        <f>'[1]Neprofi'!CB38</f>
        <v>7</v>
      </c>
      <c r="W45" s="339">
        <f t="shared" si="20"/>
        <v>6</v>
      </c>
      <c r="X45" s="339">
        <f t="shared" si="21"/>
        <v>6</v>
      </c>
      <c r="Y45" s="338">
        <f t="shared" si="12"/>
        <v>1</v>
      </c>
      <c r="Z45" s="334">
        <f>'[1]Neprofi'!CD38</f>
        <v>3</v>
      </c>
      <c r="AA45" s="339">
        <f t="shared" si="22"/>
        <v>1</v>
      </c>
      <c r="AB45" s="339">
        <f t="shared" si="23"/>
        <v>2</v>
      </c>
      <c r="AC45" s="342">
        <f t="shared" si="15"/>
        <v>1</v>
      </c>
      <c r="AD45" s="111">
        <f>Neprofi!BA36</f>
        <v>1</v>
      </c>
      <c r="AE45" s="342">
        <f t="shared" si="16"/>
        <v>1</v>
      </c>
      <c r="AF45" s="111">
        <f>Neprofi!BC36</f>
        <v>1</v>
      </c>
      <c r="AG45" s="343">
        <f t="shared" si="17"/>
        <v>1</v>
      </c>
    </row>
    <row r="46" spans="1:33" ht="12.75">
      <c r="A46" s="134" t="str">
        <f>CONCATENATE(Analyza!A41)</f>
        <v>30</v>
      </c>
      <c r="B46" s="117" t="str">
        <f>CONCATENATE(Analyza!B41)</f>
        <v>Sosnová</v>
      </c>
      <c r="C46" s="332">
        <f>Analyza!C41</f>
        <v>406</v>
      </c>
      <c r="D46" s="333">
        <f>Analyza!D41</f>
        <v>1</v>
      </c>
      <c r="E46" s="344">
        <f>Neprofi!AZ37</f>
        <v>1</v>
      </c>
      <c r="F46" s="117">
        <f t="shared" si="18"/>
        <v>3</v>
      </c>
      <c r="G46" s="117">
        <f t="shared" si="19"/>
        <v>5</v>
      </c>
      <c r="H46" s="335">
        <f t="shared" si="2"/>
        <v>0</v>
      </c>
      <c r="I46" s="345">
        <f>'[1]Neprofi'!FA39</f>
        <v>6000</v>
      </c>
      <c r="J46" s="337">
        <f t="shared" si="3"/>
        <v>14.77832512315271</v>
      </c>
      <c r="K46" s="338">
        <f t="shared" si="4"/>
        <v>0</v>
      </c>
      <c r="L46" s="334">
        <f>Neprofi!D37</f>
        <v>3273</v>
      </c>
      <c r="M46" s="339">
        <f>'[1]Neprofi'!U39</f>
        <v>3273</v>
      </c>
      <c r="N46" s="201">
        <f t="shared" si="5"/>
        <v>100</v>
      </c>
      <c r="O46" s="338">
        <f t="shared" si="6"/>
        <v>1</v>
      </c>
      <c r="P46" s="334">
        <f>'[1]Neprofi'!V39</f>
        <v>38</v>
      </c>
      <c r="Q46" s="340">
        <f t="shared" si="7"/>
        <v>1.16</v>
      </c>
      <c r="R46" s="338">
        <f t="shared" si="8"/>
        <v>0</v>
      </c>
      <c r="S46" s="341">
        <f>'[1]Neprofi'!CA39</f>
        <v>48</v>
      </c>
      <c r="T46" s="112">
        <f>IF(Neprofi!AY37="",0,Neprofi!AY37)</f>
        <v>118.23</v>
      </c>
      <c r="U46" s="335" t="str">
        <f t="shared" si="9"/>
        <v>nehodnotit</v>
      </c>
      <c r="V46" s="341">
        <f>'[1]Neprofi'!CB39</f>
        <v>4</v>
      </c>
      <c r="W46" s="339">
        <f t="shared" si="20"/>
        <v>5</v>
      </c>
      <c r="X46" s="339">
        <f t="shared" si="21"/>
        <v>4</v>
      </c>
      <c r="Y46" s="338">
        <f t="shared" si="12"/>
        <v>1</v>
      </c>
      <c r="Z46" s="334">
        <f>'[1]Neprofi'!CD39</f>
        <v>0</v>
      </c>
      <c r="AA46" s="339">
        <f t="shared" si="22"/>
        <v>1</v>
      </c>
      <c r="AB46" s="339">
        <f t="shared" si="23"/>
        <v>1</v>
      </c>
      <c r="AC46" s="342">
        <f t="shared" si="15"/>
        <v>0</v>
      </c>
      <c r="AD46" s="111">
        <f>Neprofi!BA37</f>
        <v>0</v>
      </c>
      <c r="AE46" s="342">
        <f t="shared" si="16"/>
        <v>0</v>
      </c>
      <c r="AF46" s="111">
        <f>Neprofi!BC37</f>
        <v>0</v>
      </c>
      <c r="AG46" s="343" t="str">
        <f t="shared" si="17"/>
        <v>nehodnotit</v>
      </c>
    </row>
    <row r="47" spans="1:33" ht="12.75">
      <c r="A47" s="134" t="str">
        <f>CONCATENATE(Analyza!A42)</f>
        <v>31</v>
      </c>
      <c r="B47" s="117" t="str">
        <f>CONCATENATE(Analyza!B42)</f>
        <v>Stará Ves</v>
      </c>
      <c r="C47" s="332">
        <f>Analyza!C42</f>
        <v>513</v>
      </c>
      <c r="D47" s="333">
        <f>Analyza!D42</f>
        <v>2</v>
      </c>
      <c r="E47" s="344">
        <f>Neprofi!AZ38</f>
        <v>3</v>
      </c>
      <c r="F47" s="117">
        <f t="shared" si="18"/>
        <v>4</v>
      </c>
      <c r="G47" s="117">
        <f t="shared" si="19"/>
        <v>5</v>
      </c>
      <c r="H47" s="335">
        <f t="shared" si="2"/>
        <v>0</v>
      </c>
      <c r="I47" s="345">
        <f>'[1]Neprofi'!FA40</f>
        <v>1295</v>
      </c>
      <c r="J47" s="337">
        <f t="shared" si="3"/>
        <v>2.5243664717348926</v>
      </c>
      <c r="K47" s="338">
        <f t="shared" si="4"/>
        <v>0</v>
      </c>
      <c r="L47" s="334">
        <f>Neprofi!D38</f>
        <v>2463</v>
      </c>
      <c r="M47" s="339">
        <f>'[1]Neprofi'!U40</f>
        <v>2463</v>
      </c>
      <c r="N47" s="201">
        <f t="shared" si="5"/>
        <v>100</v>
      </c>
      <c r="O47" s="338">
        <f t="shared" si="6"/>
        <v>1</v>
      </c>
      <c r="P47" s="334">
        <f>'[1]Neprofi'!V40</f>
        <v>4</v>
      </c>
      <c r="Q47" s="340">
        <f t="shared" si="7"/>
        <v>0.16</v>
      </c>
      <c r="R47" s="338">
        <f t="shared" si="8"/>
        <v>0</v>
      </c>
      <c r="S47" s="341">
        <f>'[1]Neprofi'!CA40</f>
        <v>16</v>
      </c>
      <c r="T47" s="112">
        <f>IF(Neprofi!AY38="",0,Neprofi!AY38)</f>
        <v>31.19</v>
      </c>
      <c r="U47" s="335" t="str">
        <f t="shared" si="9"/>
        <v>nehodnotit</v>
      </c>
      <c r="V47" s="341">
        <f>'[1]Neprofi'!CB40</f>
        <v>1</v>
      </c>
      <c r="W47" s="339">
        <f t="shared" si="20"/>
        <v>6</v>
      </c>
      <c r="X47" s="339">
        <f t="shared" si="21"/>
        <v>6</v>
      </c>
      <c r="Y47" s="338">
        <f t="shared" si="12"/>
        <v>0</v>
      </c>
      <c r="Z47" s="334">
        <f>'[1]Neprofi'!CD40</f>
        <v>0</v>
      </c>
      <c r="AA47" s="339">
        <f t="shared" si="22"/>
        <v>1</v>
      </c>
      <c r="AB47" s="339">
        <f t="shared" si="23"/>
        <v>2</v>
      </c>
      <c r="AC47" s="342">
        <f t="shared" si="15"/>
        <v>0</v>
      </c>
      <c r="AD47" s="111">
        <f>Neprofi!BA38</f>
        <v>0</v>
      </c>
      <c r="AE47" s="342">
        <f t="shared" si="16"/>
        <v>0</v>
      </c>
      <c r="AF47" s="111">
        <f>Neprofi!BC38</f>
        <v>0</v>
      </c>
      <c r="AG47" s="343">
        <f t="shared" si="17"/>
        <v>0</v>
      </c>
    </row>
    <row r="48" spans="1:33" ht="12.75">
      <c r="A48" s="134" t="str">
        <f>CONCATENATE(Analyza!A43)</f>
        <v>32</v>
      </c>
      <c r="B48" s="117" t="str">
        <f>CONCATENATE(Analyza!B43)</f>
        <v>Staré Heřminovy</v>
      </c>
      <c r="C48" s="332">
        <f>Analyza!C43</f>
        <v>218</v>
      </c>
      <c r="D48" s="333">
        <f>Analyza!D43</f>
        <v>1</v>
      </c>
      <c r="E48" s="344">
        <f>Neprofi!AZ39</f>
        <v>2</v>
      </c>
      <c r="F48" s="117">
        <f t="shared" si="18"/>
        <v>3</v>
      </c>
      <c r="G48" s="117">
        <f t="shared" si="19"/>
        <v>5</v>
      </c>
      <c r="H48" s="335">
        <f t="shared" si="2"/>
        <v>0</v>
      </c>
      <c r="I48" s="345">
        <f>'[1]Neprofi'!FA41</f>
        <v>3000</v>
      </c>
      <c r="J48" s="337">
        <f t="shared" si="3"/>
        <v>13.761467889908257</v>
      </c>
      <c r="K48" s="338">
        <f t="shared" si="4"/>
        <v>0</v>
      </c>
      <c r="L48" s="334">
        <f>Neprofi!D39</f>
        <v>3314</v>
      </c>
      <c r="M48" s="339">
        <f>'[1]Neprofi'!U41</f>
        <v>3314</v>
      </c>
      <c r="N48" s="201">
        <f t="shared" si="5"/>
        <v>100</v>
      </c>
      <c r="O48" s="338">
        <f t="shared" si="6"/>
        <v>1</v>
      </c>
      <c r="P48" s="334">
        <f>'[1]Neprofi'!V41</f>
        <v>71</v>
      </c>
      <c r="Q48" s="340">
        <f t="shared" si="7"/>
        <v>2.14</v>
      </c>
      <c r="R48" s="338">
        <f t="shared" si="8"/>
        <v>0</v>
      </c>
      <c r="S48" s="341">
        <f>'[1]Neprofi'!CA41</f>
        <v>33</v>
      </c>
      <c r="T48" s="112">
        <f>IF(Neprofi!AY39="",0,Neprofi!AY39)</f>
        <v>151.38</v>
      </c>
      <c r="U48" s="335" t="str">
        <f t="shared" si="9"/>
        <v>nehodnotit</v>
      </c>
      <c r="V48" s="341">
        <f>'[1]Neprofi'!CB41</f>
        <v>6</v>
      </c>
      <c r="W48" s="339">
        <f t="shared" si="20"/>
        <v>5</v>
      </c>
      <c r="X48" s="339">
        <f t="shared" si="21"/>
        <v>4</v>
      </c>
      <c r="Y48" s="338">
        <f t="shared" si="12"/>
        <v>1</v>
      </c>
      <c r="Z48" s="334">
        <f>'[1]Neprofi'!CD41</f>
        <v>1</v>
      </c>
      <c r="AA48" s="339">
        <f t="shared" si="22"/>
        <v>1</v>
      </c>
      <c r="AB48" s="339">
        <f t="shared" si="23"/>
        <v>1</v>
      </c>
      <c r="AC48" s="342">
        <f t="shared" si="15"/>
        <v>1</v>
      </c>
      <c r="AD48" s="111">
        <f>Neprofi!BA39</f>
        <v>1</v>
      </c>
      <c r="AE48" s="342">
        <f t="shared" si="16"/>
        <v>1</v>
      </c>
      <c r="AF48" s="111">
        <f>Neprofi!BC39</f>
        <v>1</v>
      </c>
      <c r="AG48" s="343" t="str">
        <f t="shared" si="17"/>
        <v>nehodnotit</v>
      </c>
    </row>
    <row r="49" spans="1:33" ht="12.75">
      <c r="A49" s="134" t="str">
        <f>CONCATENATE(Analyza!A44)</f>
        <v>33</v>
      </c>
      <c r="B49" s="117" t="str">
        <f>CONCATENATE(Analyza!B44)</f>
        <v>Staré Město</v>
      </c>
      <c r="C49" s="332">
        <f>Analyza!C44</f>
        <v>915</v>
      </c>
      <c r="D49" s="333">
        <f>Analyza!D44</f>
        <v>2</v>
      </c>
      <c r="E49" s="344">
        <f>Neprofi!AZ40</f>
        <v>2</v>
      </c>
      <c r="F49" s="117">
        <f t="shared" si="18"/>
        <v>4</v>
      </c>
      <c r="G49" s="117">
        <f t="shared" si="19"/>
        <v>5</v>
      </c>
      <c r="H49" s="335">
        <f t="shared" si="2"/>
        <v>0</v>
      </c>
      <c r="I49" s="345">
        <f>'[1]Neprofi'!FA42</f>
        <v>0</v>
      </c>
      <c r="J49" s="337">
        <f t="shared" si="3"/>
        <v>0</v>
      </c>
      <c r="K49" s="338">
        <f t="shared" si="4"/>
        <v>0</v>
      </c>
      <c r="L49" s="334">
        <f>Neprofi!D40</f>
        <v>1468</v>
      </c>
      <c r="M49" s="339">
        <f>'[1]Neprofi'!U42</f>
        <v>1468</v>
      </c>
      <c r="N49" s="201">
        <f t="shared" si="5"/>
        <v>100</v>
      </c>
      <c r="O49" s="338">
        <f t="shared" si="6"/>
        <v>1</v>
      </c>
      <c r="P49" s="334">
        <f>'[1]Neprofi'!V42</f>
        <v>3</v>
      </c>
      <c r="Q49" s="340">
        <f t="shared" si="7"/>
        <v>0.2</v>
      </c>
      <c r="R49" s="338">
        <f t="shared" si="8"/>
        <v>0</v>
      </c>
      <c r="S49" s="341">
        <f>'[1]Neprofi'!CA42</f>
        <v>32</v>
      </c>
      <c r="T49" s="112">
        <f>IF(Neprofi!AY40="",0,Neprofi!AY40)</f>
        <v>34.97</v>
      </c>
      <c r="U49" s="335" t="str">
        <f t="shared" si="9"/>
        <v>nehodnotit</v>
      </c>
      <c r="V49" s="341">
        <f>'[1]Neprofi'!CB42</f>
        <v>1</v>
      </c>
      <c r="W49" s="339">
        <f t="shared" si="20"/>
        <v>6</v>
      </c>
      <c r="X49" s="339">
        <f t="shared" si="21"/>
        <v>6</v>
      </c>
      <c r="Y49" s="338">
        <f t="shared" si="12"/>
        <v>0</v>
      </c>
      <c r="Z49" s="334">
        <f>'[1]Neprofi'!CD42</f>
        <v>1</v>
      </c>
      <c r="AA49" s="339">
        <f t="shared" si="22"/>
        <v>1</v>
      </c>
      <c r="AB49" s="339">
        <f t="shared" si="23"/>
        <v>2</v>
      </c>
      <c r="AC49" s="342">
        <f t="shared" si="15"/>
        <v>0</v>
      </c>
      <c r="AD49" s="111">
        <f>Neprofi!BA40</f>
        <v>0</v>
      </c>
      <c r="AE49" s="342">
        <f t="shared" si="16"/>
        <v>0</v>
      </c>
      <c r="AF49" s="111">
        <f>Neprofi!BC40</f>
        <v>0</v>
      </c>
      <c r="AG49" s="343">
        <f t="shared" si="17"/>
        <v>0</v>
      </c>
    </row>
    <row r="50" spans="1:33" ht="12.75">
      <c r="A50" s="134" t="str">
        <f>CONCATENATE(Analyza!A45)</f>
        <v>34</v>
      </c>
      <c r="B50" s="117" t="str">
        <f>CONCATENATE(Analyza!B45)</f>
        <v>Světlá Hora</v>
      </c>
      <c r="C50" s="332">
        <f>Analyza!C45</f>
        <v>1455</v>
      </c>
      <c r="D50" s="333">
        <f>Analyza!D45</f>
        <v>3</v>
      </c>
      <c r="E50" s="344">
        <f>Neprofi!AZ41</f>
        <v>3</v>
      </c>
      <c r="F50" s="117">
        <f t="shared" si="18"/>
        <v>11</v>
      </c>
      <c r="G50" s="117">
        <f t="shared" si="19"/>
        <v>15</v>
      </c>
      <c r="H50" s="335">
        <f t="shared" si="2"/>
        <v>0</v>
      </c>
      <c r="I50" s="345">
        <f>'[1]Neprofi'!FA43</f>
        <v>0</v>
      </c>
      <c r="J50" s="337">
        <f t="shared" si="3"/>
        <v>0</v>
      </c>
      <c r="K50" s="338">
        <f t="shared" si="4"/>
        <v>0</v>
      </c>
      <c r="L50" s="334">
        <f>Neprofi!D41</f>
        <v>4200</v>
      </c>
      <c r="M50" s="339">
        <f>'[1]Neprofi'!U43</f>
        <v>4200</v>
      </c>
      <c r="N50" s="201">
        <f t="shared" si="5"/>
        <v>100</v>
      </c>
      <c r="O50" s="338">
        <f t="shared" si="6"/>
        <v>1</v>
      </c>
      <c r="P50" s="334">
        <f>'[1]Neprofi'!V43</f>
        <v>96</v>
      </c>
      <c r="Q50" s="340">
        <f t="shared" si="7"/>
        <v>2.29</v>
      </c>
      <c r="R50" s="338">
        <f t="shared" si="8"/>
        <v>0</v>
      </c>
      <c r="S50" s="341">
        <f>'[1]Neprofi'!CA43</f>
        <v>100</v>
      </c>
      <c r="T50" s="112">
        <f>IF(Neprofi!AY41="",0,Neprofi!AY41)</f>
        <v>68.73</v>
      </c>
      <c r="U50" s="335">
        <f t="shared" si="9"/>
        <v>1</v>
      </c>
      <c r="V50" s="341">
        <f>'[1]Neprofi'!CB43</f>
        <v>12</v>
      </c>
      <c r="W50" s="339">
        <f t="shared" si="20"/>
        <v>9</v>
      </c>
      <c r="X50" s="339">
        <f t="shared" si="21"/>
        <v>9</v>
      </c>
      <c r="Y50" s="338">
        <f t="shared" si="12"/>
        <v>1</v>
      </c>
      <c r="Z50" s="334">
        <f>'[1]Neprofi'!CD43</f>
        <v>6</v>
      </c>
      <c r="AA50" s="339">
        <f t="shared" si="22"/>
        <v>2</v>
      </c>
      <c r="AB50" s="339">
        <f t="shared" si="23"/>
        <v>2</v>
      </c>
      <c r="AC50" s="342">
        <f t="shared" si="15"/>
        <v>1</v>
      </c>
      <c r="AD50" s="111">
        <f>Neprofi!BA41</f>
        <v>1</v>
      </c>
      <c r="AE50" s="342">
        <f t="shared" si="16"/>
        <v>1</v>
      </c>
      <c r="AF50" s="111">
        <f>Neprofi!BC41</f>
        <v>1</v>
      </c>
      <c r="AG50" s="343">
        <f t="shared" si="17"/>
        <v>1</v>
      </c>
    </row>
    <row r="51" spans="1:33" ht="12.75">
      <c r="A51" s="134" t="str">
        <f>CONCATENATE(Analyza!A46)</f>
        <v>35</v>
      </c>
      <c r="B51" s="117" t="str">
        <f>CONCATENATE(Analyza!B46)</f>
        <v>Svobodné Heřmanice</v>
      </c>
      <c r="C51" s="332">
        <f>Analyza!C46</f>
        <v>528</v>
      </c>
      <c r="D51" s="333">
        <f>Analyza!D46</f>
        <v>2</v>
      </c>
      <c r="E51" s="344">
        <f>Neprofi!AZ42</f>
        <v>3</v>
      </c>
      <c r="F51" s="117">
        <f t="shared" si="18"/>
        <v>4</v>
      </c>
      <c r="G51" s="117">
        <f t="shared" si="19"/>
        <v>5</v>
      </c>
      <c r="H51" s="335">
        <f t="shared" si="2"/>
        <v>0</v>
      </c>
      <c r="I51" s="345">
        <f>'[1]Neprofi'!FA44</f>
        <v>0</v>
      </c>
      <c r="J51" s="337">
        <f t="shared" si="3"/>
        <v>0</v>
      </c>
      <c r="K51" s="338">
        <f t="shared" si="4"/>
        <v>0</v>
      </c>
      <c r="L51" s="334">
        <f>Neprofi!D42</f>
        <v>3728</v>
      </c>
      <c r="M51" s="339">
        <f>'[1]Neprofi'!U44</f>
        <v>3728</v>
      </c>
      <c r="N51" s="201">
        <f t="shared" si="5"/>
        <v>100</v>
      </c>
      <c r="O51" s="338">
        <f t="shared" si="6"/>
        <v>1</v>
      </c>
      <c r="P51" s="334">
        <f>'[1]Neprofi'!V44</f>
        <v>5</v>
      </c>
      <c r="Q51" s="340">
        <f t="shared" si="7"/>
        <v>0.13</v>
      </c>
      <c r="R51" s="338">
        <f t="shared" si="8"/>
        <v>0</v>
      </c>
      <c r="S51" s="341">
        <f>'[1]Neprofi'!CA44</f>
        <v>50</v>
      </c>
      <c r="T51" s="112">
        <f>IF(Neprofi!AY42="",0,Neprofi!AY42)</f>
        <v>94.7</v>
      </c>
      <c r="U51" s="335" t="str">
        <f t="shared" si="9"/>
        <v>nehodnotit</v>
      </c>
      <c r="V51" s="341">
        <f>'[1]Neprofi'!CB44</f>
        <v>2</v>
      </c>
      <c r="W51" s="339">
        <f t="shared" si="20"/>
        <v>6</v>
      </c>
      <c r="X51" s="339">
        <f t="shared" si="21"/>
        <v>6</v>
      </c>
      <c r="Y51" s="338">
        <f t="shared" si="12"/>
        <v>0</v>
      </c>
      <c r="Z51" s="334">
        <f>'[1]Neprofi'!CD44</f>
        <v>1</v>
      </c>
      <c r="AA51" s="339">
        <f t="shared" si="22"/>
        <v>1</v>
      </c>
      <c r="AB51" s="339">
        <f t="shared" si="23"/>
        <v>2</v>
      </c>
      <c r="AC51" s="342">
        <f t="shared" si="15"/>
        <v>0</v>
      </c>
      <c r="AD51" s="111">
        <f>Neprofi!BA42</f>
        <v>0</v>
      </c>
      <c r="AE51" s="342">
        <f t="shared" si="16"/>
        <v>0</v>
      </c>
      <c r="AF51" s="111">
        <f>Neprofi!BC42</f>
        <v>0</v>
      </c>
      <c r="AG51" s="343">
        <f t="shared" si="17"/>
        <v>0</v>
      </c>
    </row>
    <row r="52" spans="1:33" ht="12.75">
      <c r="A52" s="134" t="str">
        <f>CONCATENATE(Analyza!A47)</f>
        <v>36</v>
      </c>
      <c r="B52" s="117" t="str">
        <f>CONCATENATE(Analyza!B47)</f>
        <v>Široká Niva</v>
      </c>
      <c r="C52" s="332">
        <f>Analyza!C47</f>
        <v>572</v>
      </c>
      <c r="D52" s="333">
        <f>Analyza!D47</f>
        <v>2</v>
      </c>
      <c r="E52" s="344">
        <f>Neprofi!AZ43</f>
        <v>2</v>
      </c>
      <c r="F52" s="117">
        <f t="shared" si="18"/>
        <v>4</v>
      </c>
      <c r="G52" s="117">
        <f t="shared" si="19"/>
        <v>5</v>
      </c>
      <c r="H52" s="335">
        <f t="shared" si="2"/>
        <v>0</v>
      </c>
      <c r="I52" s="345">
        <f>'[1]Neprofi'!FA45</f>
        <v>0</v>
      </c>
      <c r="J52" s="337">
        <f t="shared" si="3"/>
        <v>0</v>
      </c>
      <c r="K52" s="338">
        <f t="shared" si="4"/>
        <v>0</v>
      </c>
      <c r="L52" s="334">
        <f>Neprofi!D43</f>
        <v>2687</v>
      </c>
      <c r="M52" s="339">
        <f>'[1]Neprofi'!U45</f>
        <v>2687</v>
      </c>
      <c r="N52" s="201">
        <f t="shared" si="5"/>
        <v>100</v>
      </c>
      <c r="O52" s="338">
        <f t="shared" si="6"/>
        <v>1</v>
      </c>
      <c r="P52" s="334">
        <f>'[1]Neprofi'!V45</f>
        <v>45</v>
      </c>
      <c r="Q52" s="340">
        <f t="shared" si="7"/>
        <v>1.67</v>
      </c>
      <c r="R52" s="338">
        <f t="shared" si="8"/>
        <v>0</v>
      </c>
      <c r="S52" s="341">
        <f>'[1]Neprofi'!CA45</f>
        <v>20</v>
      </c>
      <c r="T52" s="112">
        <f>IF(Neprofi!AY43="",0,Neprofi!AY43)</f>
        <v>34.97</v>
      </c>
      <c r="U52" s="335" t="str">
        <f t="shared" si="9"/>
        <v>nehodnotit</v>
      </c>
      <c r="V52" s="341">
        <f>'[1]Neprofi'!CB45</f>
        <v>4</v>
      </c>
      <c r="W52" s="339">
        <f t="shared" si="20"/>
        <v>6</v>
      </c>
      <c r="X52" s="339">
        <f t="shared" si="21"/>
        <v>6</v>
      </c>
      <c r="Y52" s="338">
        <f t="shared" si="12"/>
        <v>0</v>
      </c>
      <c r="Z52" s="334">
        <f>'[1]Neprofi'!CD45</f>
        <v>0</v>
      </c>
      <c r="AA52" s="339">
        <f t="shared" si="22"/>
        <v>1</v>
      </c>
      <c r="AB52" s="339">
        <f t="shared" si="23"/>
        <v>2</v>
      </c>
      <c r="AC52" s="342">
        <f t="shared" si="15"/>
        <v>0</v>
      </c>
      <c r="AD52" s="111">
        <f>Neprofi!BA43</f>
        <v>0</v>
      </c>
      <c r="AE52" s="342">
        <f t="shared" si="16"/>
        <v>0</v>
      </c>
      <c r="AF52" s="111">
        <f>Neprofi!BC43</f>
        <v>0</v>
      </c>
      <c r="AG52" s="343">
        <f t="shared" si="17"/>
        <v>0</v>
      </c>
    </row>
    <row r="53" spans="1:33" ht="12.75">
      <c r="A53" s="134" t="str">
        <f>CONCATENATE(Analyza!A48)</f>
        <v>37</v>
      </c>
      <c r="B53" s="117" t="str">
        <f>CONCATENATE(Analyza!B48)</f>
        <v>Třemešná</v>
      </c>
      <c r="C53" s="332">
        <f>Analyza!C48</f>
        <v>917</v>
      </c>
      <c r="D53" s="333">
        <f>Analyza!D48</f>
        <v>2</v>
      </c>
      <c r="E53" s="344">
        <f>Neprofi!AZ44</f>
        <v>2</v>
      </c>
      <c r="F53" s="117">
        <f t="shared" si="18"/>
        <v>4</v>
      </c>
      <c r="G53" s="117">
        <f t="shared" si="19"/>
        <v>5</v>
      </c>
      <c r="H53" s="335">
        <f t="shared" si="2"/>
        <v>0</v>
      </c>
      <c r="I53" s="345">
        <f>'[1]Neprofi'!FA46</f>
        <v>0</v>
      </c>
      <c r="J53" s="337">
        <f t="shared" si="3"/>
        <v>0</v>
      </c>
      <c r="K53" s="338">
        <f t="shared" si="4"/>
        <v>0</v>
      </c>
      <c r="L53" s="334">
        <f>Neprofi!D44</f>
        <v>2567</v>
      </c>
      <c r="M53" s="339">
        <f>'[1]Neprofi'!U46</f>
        <v>2567</v>
      </c>
      <c r="N53" s="201">
        <f t="shared" si="5"/>
        <v>100</v>
      </c>
      <c r="O53" s="338">
        <f t="shared" si="6"/>
        <v>1</v>
      </c>
      <c r="P53" s="334">
        <f>'[1]Neprofi'!V46</f>
        <v>21</v>
      </c>
      <c r="Q53" s="340">
        <f t="shared" si="7"/>
        <v>0.82</v>
      </c>
      <c r="R53" s="338">
        <f t="shared" si="8"/>
        <v>0</v>
      </c>
      <c r="S53" s="341">
        <f>'[1]Neprofi'!CA46</f>
        <v>28</v>
      </c>
      <c r="T53" s="112">
        <f>IF(Neprofi!AY44="",0,Neprofi!AY44)</f>
        <v>30.53</v>
      </c>
      <c r="U53" s="335" t="str">
        <f t="shared" si="9"/>
        <v>nehodnotit</v>
      </c>
      <c r="V53" s="341">
        <f>'[1]Neprofi'!CB46</f>
        <v>3</v>
      </c>
      <c r="W53" s="339">
        <f t="shared" si="20"/>
        <v>6</v>
      </c>
      <c r="X53" s="339">
        <f t="shared" si="21"/>
        <v>6</v>
      </c>
      <c r="Y53" s="338">
        <f t="shared" si="12"/>
        <v>0</v>
      </c>
      <c r="Z53" s="334">
        <f>'[1]Neprofi'!CD46</f>
        <v>1</v>
      </c>
      <c r="AA53" s="339">
        <f t="shared" si="22"/>
        <v>1</v>
      </c>
      <c r="AB53" s="339">
        <f t="shared" si="23"/>
        <v>2</v>
      </c>
      <c r="AC53" s="342">
        <f t="shared" si="15"/>
        <v>0</v>
      </c>
      <c r="AD53" s="111">
        <f>Neprofi!BA44</f>
        <v>0</v>
      </c>
      <c r="AE53" s="342">
        <f t="shared" si="16"/>
        <v>0</v>
      </c>
      <c r="AF53" s="111">
        <f>Neprofi!BC44</f>
        <v>0</v>
      </c>
      <c r="AG53" s="343">
        <f t="shared" si="17"/>
        <v>0</v>
      </c>
    </row>
    <row r="54" spans="1:33" ht="12.75">
      <c r="A54" s="134" t="str">
        <f>CONCATENATE(Analyza!A49)</f>
        <v>38</v>
      </c>
      <c r="B54" s="117" t="str">
        <f>CONCATENATE(Analyza!B49)</f>
        <v>Václavov</v>
      </c>
      <c r="C54" s="332">
        <f>Analyza!C49</f>
        <v>454</v>
      </c>
      <c r="D54" s="333">
        <f>Analyza!D49</f>
        <v>1</v>
      </c>
      <c r="E54" s="344">
        <f>Neprofi!AZ45</f>
        <v>2</v>
      </c>
      <c r="F54" s="117">
        <f t="shared" si="18"/>
        <v>3</v>
      </c>
      <c r="G54" s="117">
        <f t="shared" si="19"/>
        <v>5</v>
      </c>
      <c r="H54" s="335">
        <f t="shared" si="2"/>
        <v>0</v>
      </c>
      <c r="I54" s="345">
        <f>'[1]Neprofi'!FA47</f>
        <v>2000</v>
      </c>
      <c r="J54" s="337">
        <f t="shared" si="3"/>
        <v>4.405286343612334</v>
      </c>
      <c r="K54" s="338">
        <f t="shared" si="4"/>
        <v>0</v>
      </c>
      <c r="L54" s="334">
        <f>Neprofi!D45</f>
        <v>2596</v>
      </c>
      <c r="M54" s="339">
        <f>'[1]Neprofi'!U47</f>
        <v>2596</v>
      </c>
      <c r="N54" s="201">
        <f t="shared" si="5"/>
        <v>100</v>
      </c>
      <c r="O54" s="338">
        <f t="shared" si="6"/>
        <v>1</v>
      </c>
      <c r="P54" s="334">
        <f>'[1]Neprofi'!V47</f>
        <v>18</v>
      </c>
      <c r="Q54" s="340">
        <f t="shared" si="7"/>
        <v>0.69</v>
      </c>
      <c r="R54" s="338">
        <f t="shared" si="8"/>
        <v>0</v>
      </c>
      <c r="S54" s="341">
        <f>'[1]Neprofi'!CA47</f>
        <v>30</v>
      </c>
      <c r="T54" s="112">
        <f>IF(Neprofi!AY45="",0,Neprofi!AY45)</f>
        <v>66.08</v>
      </c>
      <c r="U54" s="335" t="str">
        <f t="shared" si="9"/>
        <v>nehodnotit</v>
      </c>
      <c r="V54" s="341">
        <f>'[1]Neprofi'!CB47</f>
        <v>4</v>
      </c>
      <c r="W54" s="339">
        <f t="shared" si="20"/>
        <v>5</v>
      </c>
      <c r="X54" s="339">
        <f t="shared" si="21"/>
        <v>4</v>
      </c>
      <c r="Y54" s="338">
        <f t="shared" si="12"/>
        <v>1</v>
      </c>
      <c r="Z54" s="334">
        <f>'[1]Neprofi'!CD47</f>
        <v>1</v>
      </c>
      <c r="AA54" s="339">
        <f t="shared" si="22"/>
        <v>1</v>
      </c>
      <c r="AB54" s="339">
        <f t="shared" si="23"/>
        <v>1</v>
      </c>
      <c r="AC54" s="342">
        <f t="shared" si="15"/>
        <v>1</v>
      </c>
      <c r="AD54" s="111">
        <f>Neprofi!BA45</f>
        <v>1</v>
      </c>
      <c r="AE54" s="342">
        <f t="shared" si="16"/>
        <v>1</v>
      </c>
      <c r="AF54" s="111">
        <f>Neprofi!BC45</f>
        <v>1</v>
      </c>
      <c r="AG54" s="343" t="str">
        <f t="shared" si="17"/>
        <v>nehodnotit</v>
      </c>
    </row>
    <row r="55" spans="1:33" ht="12.75">
      <c r="A55" s="134" t="str">
        <f>CONCATENATE(Analyza!A50)</f>
        <v>39</v>
      </c>
      <c r="B55" s="117" t="str">
        <f>CONCATENATE(Analyza!B50)</f>
        <v>Velká Štáhle</v>
      </c>
      <c r="C55" s="332">
        <f>Analyza!C50</f>
        <v>343</v>
      </c>
      <c r="D55" s="333">
        <f>Analyza!D50</f>
        <v>1</v>
      </c>
      <c r="E55" s="344">
        <f>Neprofi!AZ46</f>
        <v>2</v>
      </c>
      <c r="F55" s="117">
        <f t="shared" si="18"/>
        <v>3</v>
      </c>
      <c r="G55" s="117">
        <f t="shared" si="19"/>
        <v>5</v>
      </c>
      <c r="H55" s="335">
        <f t="shared" si="2"/>
        <v>0</v>
      </c>
      <c r="I55" s="345">
        <f>'[1]Neprofi'!FA48</f>
        <v>12409</v>
      </c>
      <c r="J55" s="337">
        <f t="shared" si="3"/>
        <v>36.177842565597665</v>
      </c>
      <c r="K55" s="338">
        <f t="shared" si="4"/>
        <v>1</v>
      </c>
      <c r="L55" s="334">
        <f>Neprofi!D46</f>
        <v>2688</v>
      </c>
      <c r="M55" s="339">
        <f>'[1]Neprofi'!U48</f>
        <v>2688</v>
      </c>
      <c r="N55" s="201">
        <f t="shared" si="5"/>
        <v>100</v>
      </c>
      <c r="O55" s="338">
        <f t="shared" si="6"/>
        <v>1</v>
      </c>
      <c r="P55" s="334">
        <f>'[1]Neprofi'!V48</f>
        <v>63</v>
      </c>
      <c r="Q55" s="340">
        <f t="shared" si="7"/>
        <v>2.34</v>
      </c>
      <c r="R55" s="338">
        <f t="shared" si="8"/>
        <v>0</v>
      </c>
      <c r="S55" s="341">
        <f>'[1]Neprofi'!CA48</f>
        <v>30</v>
      </c>
      <c r="T55" s="112">
        <f>IF(Neprofi!AY46="",0,Neprofi!AY46)</f>
        <v>87.46</v>
      </c>
      <c r="U55" s="335" t="str">
        <f t="shared" si="9"/>
        <v>nehodnotit</v>
      </c>
      <c r="V55" s="341">
        <f>'[1]Neprofi'!CB48</f>
        <v>5</v>
      </c>
      <c r="W55" s="339">
        <f t="shared" si="20"/>
        <v>5</v>
      </c>
      <c r="X55" s="339">
        <f t="shared" si="21"/>
        <v>4</v>
      </c>
      <c r="Y55" s="338">
        <f t="shared" si="12"/>
        <v>1</v>
      </c>
      <c r="Z55" s="334">
        <f>'[1]Neprofi'!CD48</f>
        <v>0</v>
      </c>
      <c r="AA55" s="339">
        <f t="shared" si="22"/>
        <v>1</v>
      </c>
      <c r="AB55" s="339">
        <f t="shared" si="23"/>
        <v>1</v>
      </c>
      <c r="AC55" s="342">
        <f t="shared" si="15"/>
        <v>0</v>
      </c>
      <c r="AD55" s="111">
        <f>Neprofi!BA46</f>
        <v>0</v>
      </c>
      <c r="AE55" s="342">
        <f t="shared" si="16"/>
        <v>0</v>
      </c>
      <c r="AF55" s="111">
        <f>Neprofi!BC46</f>
        <v>0</v>
      </c>
      <c r="AG55" s="343" t="str">
        <f t="shared" si="17"/>
        <v>nehodnotit</v>
      </c>
    </row>
    <row r="56" spans="1:33" ht="12.75">
      <c r="A56" s="134" t="str">
        <f>CONCATENATE(Analyza!A51)</f>
        <v>40</v>
      </c>
      <c r="B56" s="117" t="str">
        <f>CONCATENATE(Analyza!B51)</f>
        <v>Vysoká</v>
      </c>
      <c r="C56" s="332">
        <f>Analyza!C51</f>
        <v>347</v>
      </c>
      <c r="D56" s="333">
        <f>Analyza!D51</f>
        <v>1</v>
      </c>
      <c r="E56" s="344">
        <f>Neprofi!AZ47</f>
        <v>2</v>
      </c>
      <c r="F56" s="117">
        <f t="shared" si="18"/>
        <v>3</v>
      </c>
      <c r="G56" s="117">
        <f t="shared" si="19"/>
        <v>5</v>
      </c>
      <c r="H56" s="335">
        <f t="shared" si="2"/>
        <v>0</v>
      </c>
      <c r="I56" s="345">
        <f>'[1]Neprofi'!FA49</f>
        <v>0</v>
      </c>
      <c r="J56" s="337">
        <f t="shared" si="3"/>
        <v>0</v>
      </c>
      <c r="K56" s="338">
        <f t="shared" si="4"/>
        <v>0</v>
      </c>
      <c r="L56" s="334">
        <f>Neprofi!D47</f>
        <v>2780</v>
      </c>
      <c r="M56" s="339">
        <f>'[1]Neprofi'!U49</f>
        <v>2780</v>
      </c>
      <c r="N56" s="201">
        <f t="shared" si="5"/>
        <v>100</v>
      </c>
      <c r="O56" s="338">
        <f t="shared" si="6"/>
        <v>1</v>
      </c>
      <c r="P56" s="334">
        <f>'[1]Neprofi'!V49</f>
        <v>8</v>
      </c>
      <c r="Q56" s="340">
        <f t="shared" si="7"/>
        <v>0.29</v>
      </c>
      <c r="R56" s="338">
        <f t="shared" si="8"/>
        <v>0</v>
      </c>
      <c r="S56" s="341">
        <f>'[1]Neprofi'!CA49</f>
        <v>75</v>
      </c>
      <c r="T56" s="112">
        <f>IF(Neprofi!AY47="",0,Neprofi!AY47)</f>
        <v>216.14</v>
      </c>
      <c r="U56" s="335" t="str">
        <f t="shared" si="9"/>
        <v>nehodnotit</v>
      </c>
      <c r="V56" s="341">
        <f>'[1]Neprofi'!CB49</f>
        <v>10</v>
      </c>
      <c r="W56" s="339">
        <f t="shared" si="20"/>
        <v>5</v>
      </c>
      <c r="X56" s="339">
        <f t="shared" si="21"/>
        <v>4</v>
      </c>
      <c r="Y56" s="338">
        <f t="shared" si="12"/>
        <v>1</v>
      </c>
      <c r="Z56" s="334">
        <f>'[1]Neprofi'!CD49</f>
        <v>0</v>
      </c>
      <c r="AA56" s="339">
        <f t="shared" si="22"/>
        <v>1</v>
      </c>
      <c r="AB56" s="339">
        <f t="shared" si="23"/>
        <v>1</v>
      </c>
      <c r="AC56" s="342">
        <f t="shared" si="15"/>
        <v>0</v>
      </c>
      <c r="AD56" s="111">
        <f>Neprofi!BA47</f>
        <v>0</v>
      </c>
      <c r="AE56" s="342">
        <f t="shared" si="16"/>
        <v>0</v>
      </c>
      <c r="AF56" s="111">
        <f>Neprofi!BC47</f>
        <v>0</v>
      </c>
      <c r="AG56" s="343" t="str">
        <f t="shared" si="17"/>
        <v>nehodnotit</v>
      </c>
    </row>
    <row r="57" spans="1:33" ht="12.75">
      <c r="A57" s="134" t="str">
        <f>CONCATENATE(Analyza!A52)</f>
        <v>41</v>
      </c>
      <c r="B57" s="117" t="str">
        <f>CONCATENATE(Analyza!B52)</f>
        <v>Zátor</v>
      </c>
      <c r="C57" s="332">
        <f>Analyza!C52</f>
        <v>1230</v>
      </c>
      <c r="D57" s="333">
        <f>Analyza!D52</f>
        <v>3</v>
      </c>
      <c r="E57" s="344">
        <f>Neprofi!AZ48</f>
        <v>6</v>
      </c>
      <c r="F57" s="117">
        <f t="shared" si="18"/>
        <v>11</v>
      </c>
      <c r="G57" s="117">
        <f t="shared" si="19"/>
        <v>15</v>
      </c>
      <c r="H57" s="335">
        <f t="shared" si="2"/>
        <v>0</v>
      </c>
      <c r="I57" s="345">
        <f>'[1]Neprofi'!FA50</f>
        <v>25000</v>
      </c>
      <c r="J57" s="337">
        <f t="shared" si="3"/>
        <v>20.32520325203252</v>
      </c>
      <c r="K57" s="338">
        <f t="shared" si="4"/>
        <v>0</v>
      </c>
      <c r="L57" s="334">
        <f>Neprofi!D48</f>
        <v>4324</v>
      </c>
      <c r="M57" s="339">
        <f>'[1]Neprofi'!U50</f>
        <v>4324</v>
      </c>
      <c r="N57" s="201">
        <f t="shared" si="5"/>
        <v>100</v>
      </c>
      <c r="O57" s="338">
        <f t="shared" si="6"/>
        <v>1</v>
      </c>
      <c r="P57" s="334">
        <f>'[1]Neprofi'!V50</f>
        <v>154</v>
      </c>
      <c r="Q57" s="340">
        <f t="shared" si="7"/>
        <v>3.56</v>
      </c>
      <c r="R57" s="338">
        <f t="shared" si="8"/>
        <v>0</v>
      </c>
      <c r="S57" s="341">
        <f>'[1]Neprofi'!CA50</f>
        <v>50</v>
      </c>
      <c r="T57" s="112">
        <f>IF(Neprofi!AY48="",0,Neprofi!AY48)</f>
        <v>40.65</v>
      </c>
      <c r="U57" s="335">
        <f t="shared" si="9"/>
        <v>0</v>
      </c>
      <c r="V57" s="341">
        <f>'[1]Neprofi'!CB50</f>
        <v>2</v>
      </c>
      <c r="W57" s="339">
        <f t="shared" si="20"/>
        <v>9</v>
      </c>
      <c r="X57" s="339">
        <f t="shared" si="21"/>
        <v>9</v>
      </c>
      <c r="Y57" s="338">
        <f t="shared" si="12"/>
        <v>0</v>
      </c>
      <c r="Z57" s="334">
        <f>'[1]Neprofi'!CD50</f>
        <v>2</v>
      </c>
      <c r="AA57" s="339">
        <f t="shared" si="22"/>
        <v>2</v>
      </c>
      <c r="AB57" s="339">
        <f t="shared" si="23"/>
        <v>2</v>
      </c>
      <c r="AC57" s="342">
        <f t="shared" si="15"/>
        <v>1</v>
      </c>
      <c r="AD57" s="111">
        <f>Neprofi!BA48</f>
        <v>1</v>
      </c>
      <c r="AE57" s="342">
        <f t="shared" si="16"/>
        <v>1</v>
      </c>
      <c r="AF57" s="111">
        <f>Neprofi!BC48</f>
        <v>0</v>
      </c>
      <c r="AG57" s="343">
        <f t="shared" si="17"/>
        <v>0</v>
      </c>
    </row>
    <row r="58" spans="1:33" ht="12.75">
      <c r="A58" s="134" t="str">
        <f>CONCATENATE(Analyza!A53)</f>
        <v>42</v>
      </c>
      <c r="B58" s="117">
        <f>CONCATENATE(Analyza!B53)</f>
      </c>
      <c r="C58" s="332">
        <f>Analyza!C53</f>
        <v>0</v>
      </c>
      <c r="D58" s="333">
        <f>Analyza!D53</f>
        <v>0</v>
      </c>
      <c r="E58" s="344">
        <f>Neprofi!AZ49</f>
        <v>0</v>
      </c>
      <c r="F58" s="117">
        <f t="shared" si="18"/>
        <v>0</v>
      </c>
      <c r="G58" s="117">
        <f t="shared" si="19"/>
        <v>0</v>
      </c>
      <c r="H58" s="335">
        <f t="shared" si="2"/>
      </c>
      <c r="I58" s="345">
        <f>'[1]Neprofi'!FA51</f>
        <v>0</v>
      </c>
      <c r="J58" s="337">
        <f t="shared" si="3"/>
        <v>0</v>
      </c>
      <c r="K58" s="338">
        <f t="shared" si="4"/>
      </c>
      <c r="L58" s="334">
        <f>Neprofi!D49</f>
        <v>0</v>
      </c>
      <c r="M58" s="339">
        <f>'[1]Neprofi'!U51</f>
        <v>0</v>
      </c>
      <c r="N58" s="201">
        <f t="shared" si="5"/>
        <v>0</v>
      </c>
      <c r="O58" s="338">
        <f t="shared" si="6"/>
      </c>
      <c r="P58" s="334">
        <f>'[1]Neprofi'!V51</f>
        <v>0</v>
      </c>
      <c r="Q58" s="340">
        <f t="shared" si="7"/>
        <v>0</v>
      </c>
      <c r="R58" s="338">
        <f t="shared" si="8"/>
      </c>
      <c r="S58" s="341">
        <f>'[1]Neprofi'!CA51</f>
        <v>0</v>
      </c>
      <c r="T58" s="112">
        <f>IF(Neprofi!AY49="",0,Neprofi!AY49)</f>
        <v>0</v>
      </c>
      <c r="U58" s="335">
        <f t="shared" si="9"/>
      </c>
      <c r="V58" s="341">
        <f>'[1]Neprofi'!CB51</f>
        <v>0</v>
      </c>
      <c r="W58" s="339">
        <f t="shared" si="20"/>
        <v>0</v>
      </c>
      <c r="X58" s="339">
        <f t="shared" si="21"/>
        <v>0</v>
      </c>
      <c r="Y58" s="338">
        <f t="shared" si="12"/>
      </c>
      <c r="Z58" s="334">
        <f>'[1]Neprofi'!CD51</f>
        <v>0</v>
      </c>
      <c r="AA58" s="339">
        <f t="shared" si="22"/>
        <v>0</v>
      </c>
      <c r="AB58" s="339">
        <f t="shared" si="23"/>
        <v>0</v>
      </c>
      <c r="AC58" s="342">
        <f t="shared" si="15"/>
      </c>
      <c r="AD58" s="111">
        <f>Neprofi!BA49</f>
        <v>0</v>
      </c>
      <c r="AE58" s="342">
        <f t="shared" si="16"/>
      </c>
      <c r="AF58" s="111">
        <f>Neprofi!BC49</f>
        <v>0</v>
      </c>
      <c r="AG58" s="343">
        <f t="shared" si="17"/>
      </c>
    </row>
    <row r="59" spans="1:33" ht="12.75">
      <c r="A59" s="134" t="str">
        <f>CONCATENATE(Analyza!A54)</f>
        <v>43</v>
      </c>
      <c r="B59" s="117">
        <f>CONCATENATE(Analyza!B54)</f>
      </c>
      <c r="C59" s="332">
        <f>Analyza!C54</f>
        <v>0</v>
      </c>
      <c r="D59" s="333">
        <f>Analyza!D54</f>
        <v>0</v>
      </c>
      <c r="E59" s="344">
        <f>Neprofi!AZ50</f>
        <v>0</v>
      </c>
      <c r="F59" s="117">
        <f t="shared" si="18"/>
        <v>0</v>
      </c>
      <c r="G59" s="117">
        <f t="shared" si="19"/>
        <v>0</v>
      </c>
      <c r="H59" s="335">
        <f t="shared" si="2"/>
      </c>
      <c r="I59" s="345">
        <f>'[1]Neprofi'!FA52</f>
        <v>0</v>
      </c>
      <c r="J59" s="337">
        <f t="shared" si="3"/>
        <v>0</v>
      </c>
      <c r="K59" s="338">
        <f t="shared" si="4"/>
      </c>
      <c r="L59" s="334">
        <f>Neprofi!D50</f>
        <v>0</v>
      </c>
      <c r="M59" s="339">
        <f>'[1]Neprofi'!U52</f>
        <v>0</v>
      </c>
      <c r="N59" s="201">
        <f t="shared" si="5"/>
        <v>0</v>
      </c>
      <c r="O59" s="338">
        <f t="shared" si="6"/>
      </c>
      <c r="P59" s="334">
        <f>'[1]Neprofi'!V52</f>
        <v>0</v>
      </c>
      <c r="Q59" s="340">
        <f t="shared" si="7"/>
        <v>0</v>
      </c>
      <c r="R59" s="338">
        <f t="shared" si="8"/>
      </c>
      <c r="S59" s="341">
        <f>'[1]Neprofi'!CA52</f>
        <v>0</v>
      </c>
      <c r="T59" s="112">
        <f>IF(Neprofi!AY50="",0,Neprofi!AY50)</f>
        <v>0</v>
      </c>
      <c r="U59" s="335">
        <f t="shared" si="9"/>
      </c>
      <c r="V59" s="341">
        <f>'[1]Neprofi'!CB52</f>
        <v>0</v>
      </c>
      <c r="W59" s="339">
        <f t="shared" si="20"/>
        <v>0</v>
      </c>
      <c r="X59" s="339">
        <f t="shared" si="21"/>
        <v>0</v>
      </c>
      <c r="Y59" s="338">
        <f t="shared" si="12"/>
      </c>
      <c r="Z59" s="334">
        <f>'[1]Neprofi'!CD52</f>
        <v>0</v>
      </c>
      <c r="AA59" s="339">
        <f t="shared" si="22"/>
        <v>0</v>
      </c>
      <c r="AB59" s="339">
        <f t="shared" si="23"/>
        <v>0</v>
      </c>
      <c r="AC59" s="342">
        <f t="shared" si="15"/>
      </c>
      <c r="AD59" s="111">
        <f>Neprofi!BA50</f>
        <v>0</v>
      </c>
      <c r="AE59" s="342">
        <f t="shared" si="16"/>
      </c>
      <c r="AF59" s="111">
        <f>Neprofi!BC50</f>
        <v>0</v>
      </c>
      <c r="AG59" s="343">
        <f t="shared" si="17"/>
      </c>
    </row>
    <row r="60" spans="1:33" ht="12.75">
      <c r="A60" s="134" t="str">
        <f>CONCATENATE(Analyza!A55)</f>
        <v>44</v>
      </c>
      <c r="B60" s="117">
        <f>CONCATENATE(Analyza!B55)</f>
      </c>
      <c r="C60" s="332">
        <f>Analyza!C55</f>
        <v>0</v>
      </c>
      <c r="D60" s="333">
        <f>Analyza!D55</f>
        <v>0</v>
      </c>
      <c r="E60" s="344">
        <f>Neprofi!AZ51</f>
        <v>0</v>
      </c>
      <c r="F60" s="117">
        <f t="shared" si="18"/>
        <v>0</v>
      </c>
      <c r="G60" s="117">
        <f t="shared" si="19"/>
        <v>0</v>
      </c>
      <c r="H60" s="335">
        <f t="shared" si="2"/>
      </c>
      <c r="I60" s="345">
        <f>'[1]Neprofi'!FA53</f>
        <v>0</v>
      </c>
      <c r="J60" s="337">
        <f t="shared" si="3"/>
        <v>0</v>
      </c>
      <c r="K60" s="338">
        <f t="shared" si="4"/>
      </c>
      <c r="L60" s="334">
        <f>Neprofi!D51</f>
        <v>0</v>
      </c>
      <c r="M60" s="339">
        <f>'[1]Neprofi'!U53</f>
        <v>0</v>
      </c>
      <c r="N60" s="201">
        <f t="shared" si="5"/>
        <v>0</v>
      </c>
      <c r="O60" s="338">
        <f t="shared" si="6"/>
      </c>
      <c r="P60" s="334">
        <f>'[1]Neprofi'!V53</f>
        <v>0</v>
      </c>
      <c r="Q60" s="340">
        <f t="shared" si="7"/>
        <v>0</v>
      </c>
      <c r="R60" s="338">
        <f t="shared" si="8"/>
      </c>
      <c r="S60" s="341">
        <f>'[1]Neprofi'!CA53</f>
        <v>0</v>
      </c>
      <c r="T60" s="112">
        <f>IF(Neprofi!AY51="",0,Neprofi!AY51)</f>
        <v>0</v>
      </c>
      <c r="U60" s="335">
        <f t="shared" si="9"/>
      </c>
      <c r="V60" s="341">
        <f>'[1]Neprofi'!CB53</f>
        <v>0</v>
      </c>
      <c r="W60" s="339">
        <f t="shared" si="20"/>
        <v>0</v>
      </c>
      <c r="X60" s="339">
        <f t="shared" si="21"/>
        <v>0</v>
      </c>
      <c r="Y60" s="338">
        <f t="shared" si="12"/>
      </c>
      <c r="Z60" s="334">
        <f>'[1]Neprofi'!CD53</f>
        <v>0</v>
      </c>
      <c r="AA60" s="339">
        <f t="shared" si="22"/>
        <v>0</v>
      </c>
      <c r="AB60" s="339">
        <f t="shared" si="23"/>
        <v>0</v>
      </c>
      <c r="AC60" s="342">
        <f t="shared" si="15"/>
      </c>
      <c r="AD60" s="111">
        <f>Neprofi!BA51</f>
        <v>0</v>
      </c>
      <c r="AE60" s="342">
        <f t="shared" si="16"/>
      </c>
      <c r="AF60" s="111">
        <f>Neprofi!BC51</f>
        <v>0</v>
      </c>
      <c r="AG60" s="343">
        <f t="shared" si="17"/>
      </c>
    </row>
    <row r="61" spans="1:33" ht="12.75">
      <c r="A61" s="134" t="str">
        <f>CONCATENATE(Analyza!A56)</f>
        <v>45</v>
      </c>
      <c r="B61" s="117">
        <f>CONCATENATE(Analyza!B56)</f>
      </c>
      <c r="C61" s="332">
        <f>Analyza!C56</f>
        <v>0</v>
      </c>
      <c r="D61" s="333">
        <f>Analyza!D56</f>
        <v>0</v>
      </c>
      <c r="E61" s="344">
        <f>Neprofi!AZ52</f>
        <v>0</v>
      </c>
      <c r="F61" s="117">
        <f t="shared" si="18"/>
        <v>0</v>
      </c>
      <c r="G61" s="117">
        <f t="shared" si="19"/>
        <v>0</v>
      </c>
      <c r="H61" s="335">
        <f t="shared" si="2"/>
      </c>
      <c r="I61" s="345">
        <f>'[1]Neprofi'!FA54</f>
        <v>0</v>
      </c>
      <c r="J61" s="337">
        <f t="shared" si="3"/>
        <v>0</v>
      </c>
      <c r="K61" s="338">
        <f t="shared" si="4"/>
      </c>
      <c r="L61" s="334">
        <f>Neprofi!D52</f>
        <v>0</v>
      </c>
      <c r="M61" s="339">
        <f>'[1]Neprofi'!U54</f>
        <v>0</v>
      </c>
      <c r="N61" s="201">
        <f t="shared" si="5"/>
        <v>0</v>
      </c>
      <c r="O61" s="338">
        <f t="shared" si="6"/>
      </c>
      <c r="P61" s="334">
        <f>'[1]Neprofi'!V54</f>
        <v>0</v>
      </c>
      <c r="Q61" s="340">
        <f t="shared" si="7"/>
        <v>0</v>
      </c>
      <c r="R61" s="338">
        <f t="shared" si="8"/>
      </c>
      <c r="S61" s="341">
        <f>'[1]Neprofi'!CA54</f>
        <v>0</v>
      </c>
      <c r="T61" s="112">
        <f>IF(Neprofi!AY52="",0,Neprofi!AY52)</f>
        <v>0</v>
      </c>
      <c r="U61" s="335">
        <f t="shared" si="9"/>
      </c>
      <c r="V61" s="341">
        <f>'[1]Neprofi'!CB54</f>
        <v>0</v>
      </c>
      <c r="W61" s="339">
        <f t="shared" si="20"/>
        <v>0</v>
      </c>
      <c r="X61" s="339">
        <f t="shared" si="21"/>
        <v>0</v>
      </c>
      <c r="Y61" s="338">
        <f t="shared" si="12"/>
      </c>
      <c r="Z61" s="334">
        <f>'[1]Neprofi'!CD54</f>
        <v>0</v>
      </c>
      <c r="AA61" s="339">
        <f t="shared" si="22"/>
        <v>0</v>
      </c>
      <c r="AB61" s="339">
        <f t="shared" si="23"/>
        <v>0</v>
      </c>
      <c r="AC61" s="342">
        <f t="shared" si="15"/>
      </c>
      <c r="AD61" s="111">
        <f>Neprofi!BA52</f>
        <v>0</v>
      </c>
      <c r="AE61" s="342">
        <f t="shared" si="16"/>
      </c>
      <c r="AF61" s="111">
        <f>Neprofi!BC52</f>
        <v>0</v>
      </c>
      <c r="AG61" s="343">
        <f t="shared" si="17"/>
      </c>
    </row>
    <row r="62" spans="1:33" ht="12.75">
      <c r="A62" s="134" t="str">
        <f>CONCATENATE(Analyza!A57)</f>
        <v>46</v>
      </c>
      <c r="B62" s="117">
        <f>CONCATENATE(Analyza!B57)</f>
      </c>
      <c r="C62" s="332">
        <f>Analyza!C57</f>
        <v>0</v>
      </c>
      <c r="D62" s="333">
        <f>Analyza!D57</f>
        <v>0</v>
      </c>
      <c r="E62" s="344">
        <f>Neprofi!AZ53</f>
        <v>0</v>
      </c>
      <c r="F62" s="117">
        <f t="shared" si="18"/>
        <v>0</v>
      </c>
      <c r="G62" s="117">
        <f t="shared" si="19"/>
        <v>0</v>
      </c>
      <c r="H62" s="335">
        <f t="shared" si="2"/>
      </c>
      <c r="I62" s="345">
        <f>'[1]Neprofi'!FA55</f>
        <v>0</v>
      </c>
      <c r="J62" s="337">
        <f t="shared" si="3"/>
        <v>0</v>
      </c>
      <c r="K62" s="338">
        <f t="shared" si="4"/>
      </c>
      <c r="L62" s="334">
        <f>Neprofi!D53</f>
        <v>0</v>
      </c>
      <c r="M62" s="339">
        <f>'[1]Neprofi'!U55</f>
        <v>0</v>
      </c>
      <c r="N62" s="201">
        <f t="shared" si="5"/>
        <v>0</v>
      </c>
      <c r="O62" s="338">
        <f t="shared" si="6"/>
      </c>
      <c r="P62" s="334">
        <f>'[1]Neprofi'!V55</f>
        <v>0</v>
      </c>
      <c r="Q62" s="340">
        <f t="shared" si="7"/>
        <v>0</v>
      </c>
      <c r="R62" s="338">
        <f t="shared" si="8"/>
      </c>
      <c r="S62" s="341">
        <f>'[1]Neprofi'!CA55</f>
        <v>0</v>
      </c>
      <c r="T62" s="112">
        <f>IF(Neprofi!AY53="",0,Neprofi!AY53)</f>
        <v>0</v>
      </c>
      <c r="U62" s="335">
        <f t="shared" si="9"/>
      </c>
      <c r="V62" s="341">
        <f>'[1]Neprofi'!CB55</f>
        <v>0</v>
      </c>
      <c r="W62" s="339">
        <f t="shared" si="20"/>
        <v>0</v>
      </c>
      <c r="X62" s="339">
        <f t="shared" si="21"/>
        <v>0</v>
      </c>
      <c r="Y62" s="338">
        <f t="shared" si="12"/>
      </c>
      <c r="Z62" s="334">
        <f>'[1]Neprofi'!CD55</f>
        <v>0</v>
      </c>
      <c r="AA62" s="339">
        <f t="shared" si="22"/>
        <v>0</v>
      </c>
      <c r="AB62" s="339">
        <f t="shared" si="23"/>
        <v>0</v>
      </c>
      <c r="AC62" s="342">
        <f t="shared" si="15"/>
      </c>
      <c r="AD62" s="111">
        <f>Neprofi!BA53</f>
        <v>0</v>
      </c>
      <c r="AE62" s="342">
        <f t="shared" si="16"/>
      </c>
      <c r="AF62" s="111">
        <f>Neprofi!BC53</f>
        <v>0</v>
      </c>
      <c r="AG62" s="343">
        <f t="shared" si="17"/>
      </c>
    </row>
    <row r="63" spans="1:33" ht="12.75">
      <c r="A63" s="134" t="str">
        <f>CONCATENATE(Analyza!A58)</f>
        <v>47</v>
      </c>
      <c r="B63" s="117">
        <f>CONCATENATE(Analyza!B58)</f>
      </c>
      <c r="C63" s="332">
        <f>Analyza!C58</f>
        <v>0</v>
      </c>
      <c r="D63" s="333">
        <f>Analyza!D58</f>
        <v>0</v>
      </c>
      <c r="E63" s="344">
        <f>Neprofi!AZ54</f>
        <v>0</v>
      </c>
      <c r="F63" s="117">
        <f t="shared" si="18"/>
        <v>0</v>
      </c>
      <c r="G63" s="117">
        <f t="shared" si="19"/>
        <v>0</v>
      </c>
      <c r="H63" s="335">
        <f t="shared" si="2"/>
      </c>
      <c r="I63" s="345">
        <f>'[1]Neprofi'!FA56</f>
        <v>0</v>
      </c>
      <c r="J63" s="337">
        <f t="shared" si="3"/>
        <v>0</v>
      </c>
      <c r="K63" s="338">
        <f t="shared" si="4"/>
      </c>
      <c r="L63" s="334">
        <f>Neprofi!D54</f>
        <v>0</v>
      </c>
      <c r="M63" s="339">
        <f>'[1]Neprofi'!U56</f>
        <v>0</v>
      </c>
      <c r="N63" s="201">
        <f t="shared" si="5"/>
        <v>0</v>
      </c>
      <c r="O63" s="338">
        <f t="shared" si="6"/>
      </c>
      <c r="P63" s="334">
        <f>'[1]Neprofi'!V56</f>
        <v>0</v>
      </c>
      <c r="Q63" s="340">
        <f t="shared" si="7"/>
        <v>0</v>
      </c>
      <c r="R63" s="338">
        <f t="shared" si="8"/>
      </c>
      <c r="S63" s="341">
        <f>'[1]Neprofi'!CA56</f>
        <v>0</v>
      </c>
      <c r="T63" s="112">
        <f>IF(Neprofi!AY54="",0,Neprofi!AY54)</f>
        <v>0</v>
      </c>
      <c r="U63" s="335">
        <f t="shared" si="9"/>
      </c>
      <c r="V63" s="341">
        <f>'[1]Neprofi'!CB56</f>
        <v>0</v>
      </c>
      <c r="W63" s="339">
        <f t="shared" si="20"/>
        <v>0</v>
      </c>
      <c r="X63" s="339">
        <f t="shared" si="21"/>
        <v>0</v>
      </c>
      <c r="Y63" s="338">
        <f t="shared" si="12"/>
      </c>
      <c r="Z63" s="334">
        <f>'[1]Neprofi'!CD56</f>
        <v>0</v>
      </c>
      <c r="AA63" s="339">
        <f t="shared" si="22"/>
        <v>0</v>
      </c>
      <c r="AB63" s="339">
        <f t="shared" si="23"/>
        <v>0</v>
      </c>
      <c r="AC63" s="342">
        <f t="shared" si="15"/>
      </c>
      <c r="AD63" s="111">
        <f>Neprofi!BA54</f>
        <v>0</v>
      </c>
      <c r="AE63" s="342">
        <f t="shared" si="16"/>
      </c>
      <c r="AF63" s="111">
        <f>Neprofi!BC54</f>
        <v>0</v>
      </c>
      <c r="AG63" s="343">
        <f t="shared" si="17"/>
      </c>
    </row>
    <row r="64" spans="1:33" ht="12.75">
      <c r="A64" s="134" t="str">
        <f>CONCATENATE(Analyza!A59)</f>
        <v>48</v>
      </c>
      <c r="B64" s="117">
        <f>CONCATENATE(Analyza!B59)</f>
      </c>
      <c r="C64" s="332">
        <f>Analyza!C59</f>
        <v>0</v>
      </c>
      <c r="D64" s="333">
        <f>Analyza!D59</f>
        <v>0</v>
      </c>
      <c r="E64" s="344">
        <f>Neprofi!AZ55</f>
        <v>0</v>
      </c>
      <c r="F64" s="117">
        <f t="shared" si="18"/>
        <v>0</v>
      </c>
      <c r="G64" s="117">
        <f t="shared" si="19"/>
        <v>0</v>
      </c>
      <c r="H64" s="335">
        <f t="shared" si="2"/>
      </c>
      <c r="I64" s="345">
        <f>'[1]Neprofi'!FA57</f>
        <v>0</v>
      </c>
      <c r="J64" s="337">
        <f t="shared" si="3"/>
        <v>0</v>
      </c>
      <c r="K64" s="338">
        <f t="shared" si="4"/>
      </c>
      <c r="L64" s="334">
        <f>Neprofi!D55</f>
        <v>0</v>
      </c>
      <c r="M64" s="339">
        <f>'[1]Neprofi'!U57</f>
        <v>0</v>
      </c>
      <c r="N64" s="201">
        <f t="shared" si="5"/>
        <v>0</v>
      </c>
      <c r="O64" s="338">
        <f t="shared" si="6"/>
      </c>
      <c r="P64" s="334">
        <f>'[1]Neprofi'!V57</f>
        <v>0</v>
      </c>
      <c r="Q64" s="340">
        <f t="shared" si="7"/>
        <v>0</v>
      </c>
      <c r="R64" s="338">
        <f t="shared" si="8"/>
      </c>
      <c r="S64" s="341">
        <f>'[1]Neprofi'!CA57</f>
        <v>0</v>
      </c>
      <c r="T64" s="112">
        <f>IF(Neprofi!AY55="",0,Neprofi!AY55)</f>
        <v>0</v>
      </c>
      <c r="U64" s="335">
        <f t="shared" si="9"/>
      </c>
      <c r="V64" s="341">
        <f>'[1]Neprofi'!CB57</f>
        <v>0</v>
      </c>
      <c r="W64" s="339">
        <f t="shared" si="20"/>
        <v>0</v>
      </c>
      <c r="X64" s="339">
        <f t="shared" si="21"/>
        <v>0</v>
      </c>
      <c r="Y64" s="338">
        <f t="shared" si="12"/>
      </c>
      <c r="Z64" s="334">
        <f>'[1]Neprofi'!CD57</f>
        <v>0</v>
      </c>
      <c r="AA64" s="339">
        <f t="shared" si="22"/>
        <v>0</v>
      </c>
      <c r="AB64" s="339">
        <f t="shared" si="23"/>
        <v>0</v>
      </c>
      <c r="AC64" s="342">
        <f t="shared" si="15"/>
      </c>
      <c r="AD64" s="111">
        <f>Neprofi!BA55</f>
        <v>0</v>
      </c>
      <c r="AE64" s="342">
        <f t="shared" si="16"/>
      </c>
      <c r="AF64" s="111">
        <f>Neprofi!BC55</f>
        <v>0</v>
      </c>
      <c r="AG64" s="343">
        <f t="shared" si="17"/>
      </c>
    </row>
    <row r="65" spans="1:33" ht="12.75">
      <c r="A65" s="134" t="str">
        <f>CONCATENATE(Analyza!A60)</f>
        <v>49</v>
      </c>
      <c r="B65" s="117">
        <f>CONCATENATE(Analyza!B60)</f>
      </c>
      <c r="C65" s="332">
        <f>Analyza!C60</f>
        <v>0</v>
      </c>
      <c r="D65" s="333">
        <f>Analyza!D60</f>
        <v>0</v>
      </c>
      <c r="E65" s="344">
        <f>Neprofi!AZ56</f>
        <v>0</v>
      </c>
      <c r="F65" s="117">
        <f t="shared" si="18"/>
        <v>0</v>
      </c>
      <c r="G65" s="117">
        <f t="shared" si="19"/>
        <v>0</v>
      </c>
      <c r="H65" s="335">
        <f t="shared" si="2"/>
      </c>
      <c r="I65" s="345">
        <f>'[1]Neprofi'!FA58</f>
        <v>0</v>
      </c>
      <c r="J65" s="337">
        <f t="shared" si="3"/>
        <v>0</v>
      </c>
      <c r="K65" s="338">
        <f t="shared" si="4"/>
      </c>
      <c r="L65" s="334">
        <f>Neprofi!D56</f>
        <v>0</v>
      </c>
      <c r="M65" s="339">
        <f>'[1]Neprofi'!U58</f>
        <v>0</v>
      </c>
      <c r="N65" s="201">
        <f t="shared" si="5"/>
        <v>0</v>
      </c>
      <c r="O65" s="338">
        <f t="shared" si="6"/>
      </c>
      <c r="P65" s="334">
        <f>'[1]Neprofi'!V58</f>
        <v>0</v>
      </c>
      <c r="Q65" s="340">
        <f t="shared" si="7"/>
        <v>0</v>
      </c>
      <c r="R65" s="338">
        <f t="shared" si="8"/>
      </c>
      <c r="S65" s="341">
        <f>'[1]Neprofi'!CA58</f>
        <v>0</v>
      </c>
      <c r="T65" s="112">
        <f>IF(Neprofi!AY56="",0,Neprofi!AY56)</f>
        <v>0</v>
      </c>
      <c r="U65" s="335">
        <f t="shared" si="9"/>
      </c>
      <c r="V65" s="341">
        <f>'[1]Neprofi'!CB58</f>
        <v>0</v>
      </c>
      <c r="W65" s="339">
        <f t="shared" si="20"/>
        <v>0</v>
      </c>
      <c r="X65" s="339">
        <f t="shared" si="21"/>
        <v>0</v>
      </c>
      <c r="Y65" s="338">
        <f t="shared" si="12"/>
      </c>
      <c r="Z65" s="334">
        <f>'[1]Neprofi'!CD58</f>
        <v>0</v>
      </c>
      <c r="AA65" s="339">
        <f t="shared" si="22"/>
        <v>0</v>
      </c>
      <c r="AB65" s="339">
        <f t="shared" si="23"/>
        <v>0</v>
      </c>
      <c r="AC65" s="342">
        <f t="shared" si="15"/>
      </c>
      <c r="AD65" s="111">
        <f>Neprofi!BA56</f>
        <v>0</v>
      </c>
      <c r="AE65" s="342">
        <f t="shared" si="16"/>
      </c>
      <c r="AF65" s="111">
        <f>Neprofi!BC56</f>
        <v>0</v>
      </c>
      <c r="AG65" s="343">
        <f t="shared" si="17"/>
      </c>
    </row>
    <row r="66" spans="1:33" ht="12.75">
      <c r="A66" s="134" t="str">
        <f>CONCATENATE(Analyza!A61)</f>
        <v>50</v>
      </c>
      <c r="B66" s="117">
        <f>CONCATENATE(Analyza!B61)</f>
      </c>
      <c r="C66" s="332">
        <f>Analyza!C61</f>
        <v>0</v>
      </c>
      <c r="D66" s="333">
        <f>Analyza!D61</f>
        <v>0</v>
      </c>
      <c r="E66" s="344">
        <f>Neprofi!AZ57</f>
        <v>0</v>
      </c>
      <c r="F66" s="117">
        <f t="shared" si="18"/>
        <v>0</v>
      </c>
      <c r="G66" s="117">
        <f t="shared" si="19"/>
        <v>0</v>
      </c>
      <c r="H66" s="335">
        <f t="shared" si="2"/>
      </c>
      <c r="I66" s="345">
        <f>'[1]Neprofi'!FA59</f>
        <v>0</v>
      </c>
      <c r="J66" s="337">
        <f t="shared" si="3"/>
        <v>0</v>
      </c>
      <c r="K66" s="338">
        <f t="shared" si="4"/>
      </c>
      <c r="L66" s="334">
        <f>Neprofi!D57</f>
        <v>0</v>
      </c>
      <c r="M66" s="339">
        <f>'[1]Neprofi'!U59</f>
        <v>0</v>
      </c>
      <c r="N66" s="201">
        <f t="shared" si="5"/>
        <v>0</v>
      </c>
      <c r="O66" s="338">
        <f t="shared" si="6"/>
      </c>
      <c r="P66" s="334">
        <f>'[1]Neprofi'!V59</f>
        <v>0</v>
      </c>
      <c r="Q66" s="340">
        <f t="shared" si="7"/>
        <v>0</v>
      </c>
      <c r="R66" s="338">
        <f t="shared" si="8"/>
      </c>
      <c r="S66" s="341">
        <f>'[1]Neprofi'!CA59</f>
        <v>0</v>
      </c>
      <c r="T66" s="112">
        <f>IF(Neprofi!AY57="",0,Neprofi!AY57)</f>
        <v>0</v>
      </c>
      <c r="U66" s="335">
        <f t="shared" si="9"/>
      </c>
      <c r="V66" s="341">
        <f>'[1]Neprofi'!CB59</f>
        <v>0</v>
      </c>
      <c r="W66" s="339">
        <f t="shared" si="20"/>
        <v>0</v>
      </c>
      <c r="X66" s="339">
        <f t="shared" si="21"/>
        <v>0</v>
      </c>
      <c r="Y66" s="338">
        <f t="shared" si="12"/>
      </c>
      <c r="Z66" s="334">
        <f>'[1]Neprofi'!CD59</f>
        <v>0</v>
      </c>
      <c r="AA66" s="339">
        <f t="shared" si="22"/>
        <v>0</v>
      </c>
      <c r="AB66" s="339">
        <f t="shared" si="23"/>
        <v>0</v>
      </c>
      <c r="AC66" s="342">
        <f t="shared" si="15"/>
      </c>
      <c r="AD66" s="111">
        <f>Neprofi!BA57</f>
        <v>0</v>
      </c>
      <c r="AE66" s="342">
        <f t="shared" si="16"/>
      </c>
      <c r="AF66" s="111">
        <f>Neprofi!BC57</f>
        <v>0</v>
      </c>
      <c r="AG66" s="343">
        <f t="shared" si="17"/>
      </c>
    </row>
    <row r="67" spans="1:33" ht="12.75">
      <c r="A67" s="134" t="str">
        <f>CONCATENATE(Analyza!A62)</f>
        <v>51</v>
      </c>
      <c r="B67" s="117">
        <f>CONCATENATE(Analyza!B62)</f>
      </c>
      <c r="C67" s="332">
        <f>Analyza!C62</f>
        <v>0</v>
      </c>
      <c r="D67" s="333">
        <f>Analyza!D62</f>
        <v>0</v>
      </c>
      <c r="E67" s="344">
        <f>Neprofi!AZ58</f>
        <v>0</v>
      </c>
      <c r="F67" s="117">
        <f t="shared" si="18"/>
        <v>0</v>
      </c>
      <c r="G67" s="117">
        <f t="shared" si="19"/>
        <v>0</v>
      </c>
      <c r="H67" s="335">
        <f t="shared" si="2"/>
      </c>
      <c r="I67" s="345">
        <f>'[1]Neprofi'!FA60</f>
        <v>0</v>
      </c>
      <c r="J67" s="337">
        <f t="shared" si="3"/>
        <v>0</v>
      </c>
      <c r="K67" s="338">
        <f t="shared" si="4"/>
      </c>
      <c r="L67" s="334">
        <f>Neprofi!D58</f>
        <v>0</v>
      </c>
      <c r="M67" s="339">
        <f>'[1]Neprofi'!U60</f>
        <v>0</v>
      </c>
      <c r="N67" s="201">
        <f t="shared" si="5"/>
        <v>0</v>
      </c>
      <c r="O67" s="338">
        <f t="shared" si="6"/>
      </c>
      <c r="P67" s="334">
        <f>'[1]Neprofi'!V60</f>
        <v>0</v>
      </c>
      <c r="Q67" s="340">
        <f t="shared" si="7"/>
        <v>0</v>
      </c>
      <c r="R67" s="338">
        <f t="shared" si="8"/>
      </c>
      <c r="S67" s="341">
        <f>'[1]Neprofi'!CA60</f>
        <v>0</v>
      </c>
      <c r="T67" s="112">
        <f>IF(Neprofi!AY58="",0,Neprofi!AY58)</f>
        <v>0</v>
      </c>
      <c r="U67" s="335">
        <f t="shared" si="9"/>
      </c>
      <c r="V67" s="341">
        <f>'[1]Neprofi'!CB60</f>
        <v>0</v>
      </c>
      <c r="W67" s="339">
        <f t="shared" si="20"/>
        <v>0</v>
      </c>
      <c r="X67" s="339">
        <f t="shared" si="21"/>
        <v>0</v>
      </c>
      <c r="Y67" s="338">
        <f t="shared" si="12"/>
      </c>
      <c r="Z67" s="334">
        <f>'[1]Neprofi'!CD60</f>
        <v>0</v>
      </c>
      <c r="AA67" s="339">
        <f t="shared" si="22"/>
        <v>0</v>
      </c>
      <c r="AB67" s="339">
        <f t="shared" si="23"/>
        <v>0</v>
      </c>
      <c r="AC67" s="342">
        <f t="shared" si="15"/>
      </c>
      <c r="AD67" s="111">
        <f>Neprofi!BA58</f>
        <v>0</v>
      </c>
      <c r="AE67" s="342">
        <f t="shared" si="16"/>
      </c>
      <c r="AF67" s="111">
        <f>Neprofi!BC58</f>
        <v>0</v>
      </c>
      <c r="AG67" s="343">
        <f t="shared" si="17"/>
      </c>
    </row>
    <row r="68" spans="1:33" ht="12.75">
      <c r="A68" s="134" t="str">
        <f>CONCATENATE(Analyza!A63)</f>
        <v>52</v>
      </c>
      <c r="B68" s="117">
        <f>CONCATENATE(Analyza!B63)</f>
      </c>
      <c r="C68" s="332">
        <f>Analyza!C63</f>
        <v>0</v>
      </c>
      <c r="D68" s="333">
        <f>Analyza!D63</f>
        <v>0</v>
      </c>
      <c r="E68" s="344">
        <f>Neprofi!AZ59</f>
        <v>0</v>
      </c>
      <c r="F68" s="117">
        <f t="shared" si="18"/>
        <v>0</v>
      </c>
      <c r="G68" s="117">
        <f t="shared" si="19"/>
        <v>0</v>
      </c>
      <c r="H68" s="335">
        <f t="shared" si="2"/>
      </c>
      <c r="I68" s="345">
        <f>'[1]Neprofi'!FA61</f>
        <v>0</v>
      </c>
      <c r="J68" s="337">
        <f t="shared" si="3"/>
        <v>0</v>
      </c>
      <c r="K68" s="338">
        <f t="shared" si="4"/>
      </c>
      <c r="L68" s="334">
        <f>Neprofi!D59</f>
        <v>0</v>
      </c>
      <c r="M68" s="339">
        <f>'[1]Neprofi'!U61</f>
        <v>0</v>
      </c>
      <c r="N68" s="201">
        <f t="shared" si="5"/>
        <v>0</v>
      </c>
      <c r="O68" s="338">
        <f t="shared" si="6"/>
      </c>
      <c r="P68" s="334">
        <f>'[1]Neprofi'!V61</f>
        <v>0</v>
      </c>
      <c r="Q68" s="340">
        <f t="shared" si="7"/>
        <v>0</v>
      </c>
      <c r="R68" s="338">
        <f t="shared" si="8"/>
      </c>
      <c r="S68" s="341">
        <f>'[1]Neprofi'!CA61</f>
        <v>0</v>
      </c>
      <c r="T68" s="112">
        <f>IF(Neprofi!AY59="",0,Neprofi!AY59)</f>
        <v>0</v>
      </c>
      <c r="U68" s="335">
        <f t="shared" si="9"/>
      </c>
      <c r="V68" s="341">
        <f>'[1]Neprofi'!CB61</f>
        <v>0</v>
      </c>
      <c r="W68" s="339">
        <f t="shared" si="20"/>
        <v>0</v>
      </c>
      <c r="X68" s="339">
        <f t="shared" si="21"/>
        <v>0</v>
      </c>
      <c r="Y68" s="338">
        <f t="shared" si="12"/>
      </c>
      <c r="Z68" s="334">
        <f>'[1]Neprofi'!CD61</f>
        <v>0</v>
      </c>
      <c r="AA68" s="339">
        <f t="shared" si="22"/>
        <v>0</v>
      </c>
      <c r="AB68" s="339">
        <f t="shared" si="23"/>
        <v>0</v>
      </c>
      <c r="AC68" s="342">
        <f t="shared" si="15"/>
      </c>
      <c r="AD68" s="111">
        <f>Neprofi!BA59</f>
        <v>0</v>
      </c>
      <c r="AE68" s="342">
        <f t="shared" si="16"/>
      </c>
      <c r="AF68" s="111">
        <f>Neprofi!BC59</f>
        <v>0</v>
      </c>
      <c r="AG68" s="343">
        <f t="shared" si="17"/>
      </c>
    </row>
    <row r="69" spans="1:33" ht="12.75">
      <c r="A69" s="134" t="str">
        <f>CONCATENATE(Analyza!A64)</f>
        <v>53</v>
      </c>
      <c r="B69" s="117">
        <f>CONCATENATE(Analyza!B64)</f>
      </c>
      <c r="C69" s="332">
        <f>Analyza!C64</f>
        <v>0</v>
      </c>
      <c r="D69" s="333">
        <f>Analyza!D64</f>
        <v>0</v>
      </c>
      <c r="E69" s="344">
        <f>Neprofi!AZ60</f>
        <v>0</v>
      </c>
      <c r="F69" s="117">
        <f t="shared" si="18"/>
        <v>0</v>
      </c>
      <c r="G69" s="117">
        <f t="shared" si="19"/>
        <v>0</v>
      </c>
      <c r="H69" s="335">
        <f t="shared" si="2"/>
      </c>
      <c r="I69" s="345">
        <f>'[1]Neprofi'!FA62</f>
        <v>0</v>
      </c>
      <c r="J69" s="337">
        <f t="shared" si="3"/>
        <v>0</v>
      </c>
      <c r="K69" s="338">
        <f t="shared" si="4"/>
      </c>
      <c r="L69" s="334">
        <f>Neprofi!D60</f>
        <v>0</v>
      </c>
      <c r="M69" s="339">
        <f>'[1]Neprofi'!U62</f>
        <v>0</v>
      </c>
      <c r="N69" s="201">
        <f t="shared" si="5"/>
        <v>0</v>
      </c>
      <c r="O69" s="338">
        <f t="shared" si="6"/>
      </c>
      <c r="P69" s="334">
        <f>'[1]Neprofi'!V62</f>
        <v>0</v>
      </c>
      <c r="Q69" s="340">
        <f t="shared" si="7"/>
        <v>0</v>
      </c>
      <c r="R69" s="338">
        <f t="shared" si="8"/>
      </c>
      <c r="S69" s="341">
        <f>'[1]Neprofi'!CA62</f>
        <v>0</v>
      </c>
      <c r="T69" s="112">
        <f>IF(Neprofi!AY60="",0,Neprofi!AY60)</f>
        <v>0</v>
      </c>
      <c r="U69" s="335">
        <f t="shared" si="9"/>
      </c>
      <c r="V69" s="341">
        <f>'[1]Neprofi'!CB62</f>
        <v>0</v>
      </c>
      <c r="W69" s="339">
        <f t="shared" si="20"/>
        <v>0</v>
      </c>
      <c r="X69" s="339">
        <f t="shared" si="21"/>
        <v>0</v>
      </c>
      <c r="Y69" s="338">
        <f t="shared" si="12"/>
      </c>
      <c r="Z69" s="334">
        <f>'[1]Neprofi'!CD62</f>
        <v>0</v>
      </c>
      <c r="AA69" s="339">
        <f t="shared" si="22"/>
        <v>0</v>
      </c>
      <c r="AB69" s="339">
        <f t="shared" si="23"/>
        <v>0</v>
      </c>
      <c r="AC69" s="342">
        <f t="shared" si="15"/>
      </c>
      <c r="AD69" s="111">
        <f>Neprofi!BA60</f>
        <v>0</v>
      </c>
      <c r="AE69" s="342">
        <f t="shared" si="16"/>
      </c>
      <c r="AF69" s="111">
        <f>Neprofi!BC60</f>
        <v>0</v>
      </c>
      <c r="AG69" s="343">
        <f t="shared" si="17"/>
      </c>
    </row>
    <row r="70" spans="1:33" ht="12.75">
      <c r="A70" s="134" t="str">
        <f>CONCATENATE(Analyza!A65)</f>
        <v>54</v>
      </c>
      <c r="B70" s="117">
        <f>CONCATENATE(Analyza!B65)</f>
      </c>
      <c r="C70" s="332">
        <f>Analyza!C65</f>
        <v>0</v>
      </c>
      <c r="D70" s="333">
        <f>Analyza!D65</f>
        <v>0</v>
      </c>
      <c r="E70" s="344">
        <f>Neprofi!AZ61</f>
        <v>0</v>
      </c>
      <c r="F70" s="117">
        <f t="shared" si="18"/>
        <v>0</v>
      </c>
      <c r="G70" s="117">
        <f t="shared" si="19"/>
        <v>0</v>
      </c>
      <c r="H70" s="335">
        <f t="shared" si="2"/>
      </c>
      <c r="I70" s="345">
        <f>'[1]Neprofi'!FA63</f>
        <v>0</v>
      </c>
      <c r="J70" s="337">
        <f t="shared" si="3"/>
        <v>0</v>
      </c>
      <c r="K70" s="338">
        <f t="shared" si="4"/>
      </c>
      <c r="L70" s="334">
        <f>Neprofi!D61</f>
        <v>0</v>
      </c>
      <c r="M70" s="339">
        <f>'[1]Neprofi'!U63</f>
        <v>0</v>
      </c>
      <c r="N70" s="201">
        <f t="shared" si="5"/>
        <v>0</v>
      </c>
      <c r="O70" s="338">
        <f t="shared" si="6"/>
      </c>
      <c r="P70" s="334">
        <f>'[1]Neprofi'!V63</f>
        <v>0</v>
      </c>
      <c r="Q70" s="340">
        <f t="shared" si="7"/>
        <v>0</v>
      </c>
      <c r="R70" s="338">
        <f t="shared" si="8"/>
      </c>
      <c r="S70" s="341">
        <f>'[1]Neprofi'!CA63</f>
        <v>0</v>
      </c>
      <c r="T70" s="112">
        <f>IF(Neprofi!AY61="",0,Neprofi!AY61)</f>
        <v>0</v>
      </c>
      <c r="U70" s="335">
        <f t="shared" si="9"/>
      </c>
      <c r="V70" s="341">
        <f>'[1]Neprofi'!CB63</f>
        <v>0</v>
      </c>
      <c r="W70" s="339">
        <f t="shared" si="20"/>
        <v>0</v>
      </c>
      <c r="X70" s="339">
        <f t="shared" si="21"/>
        <v>0</v>
      </c>
      <c r="Y70" s="338">
        <f t="shared" si="12"/>
      </c>
      <c r="Z70" s="334">
        <f>'[1]Neprofi'!CD63</f>
        <v>0</v>
      </c>
      <c r="AA70" s="339">
        <f t="shared" si="22"/>
        <v>0</v>
      </c>
      <c r="AB70" s="339">
        <f t="shared" si="23"/>
        <v>0</v>
      </c>
      <c r="AC70" s="342">
        <f t="shared" si="15"/>
      </c>
      <c r="AD70" s="111">
        <f>Neprofi!BA61</f>
        <v>0</v>
      </c>
      <c r="AE70" s="342">
        <f t="shared" si="16"/>
      </c>
      <c r="AF70" s="111">
        <f>Neprofi!BC61</f>
        <v>0</v>
      </c>
      <c r="AG70" s="343">
        <f t="shared" si="17"/>
      </c>
    </row>
    <row r="71" spans="1:33" ht="12.75">
      <c r="A71" s="134" t="str">
        <f>CONCATENATE(Analyza!A66)</f>
        <v>55</v>
      </c>
      <c r="B71" s="117">
        <f>CONCATENATE(Analyza!B66)</f>
      </c>
      <c r="C71" s="332">
        <f>Analyza!C66</f>
        <v>0</v>
      </c>
      <c r="D71" s="333">
        <f>Analyza!D66</f>
        <v>0</v>
      </c>
      <c r="E71" s="344">
        <f>Neprofi!AZ62</f>
        <v>0</v>
      </c>
      <c r="F71" s="117">
        <f t="shared" si="18"/>
        <v>0</v>
      </c>
      <c r="G71" s="117">
        <f t="shared" si="19"/>
        <v>0</v>
      </c>
      <c r="H71" s="335">
        <f t="shared" si="2"/>
      </c>
      <c r="I71" s="345">
        <f>'[1]Neprofi'!FA64</f>
        <v>0</v>
      </c>
      <c r="J71" s="337">
        <f t="shared" si="3"/>
        <v>0</v>
      </c>
      <c r="K71" s="338">
        <f t="shared" si="4"/>
      </c>
      <c r="L71" s="334">
        <f>Neprofi!D62</f>
        <v>0</v>
      </c>
      <c r="M71" s="339">
        <f>'[1]Neprofi'!U64</f>
        <v>0</v>
      </c>
      <c r="N71" s="201">
        <f t="shared" si="5"/>
        <v>0</v>
      </c>
      <c r="O71" s="338">
        <f t="shared" si="6"/>
      </c>
      <c r="P71" s="334">
        <f>'[1]Neprofi'!V64</f>
        <v>0</v>
      </c>
      <c r="Q71" s="340">
        <f t="shared" si="7"/>
        <v>0</v>
      </c>
      <c r="R71" s="338">
        <f t="shared" si="8"/>
      </c>
      <c r="S71" s="341">
        <f>'[1]Neprofi'!CA64</f>
        <v>0</v>
      </c>
      <c r="T71" s="112">
        <f>IF(Neprofi!AY62="",0,Neprofi!AY62)</f>
        <v>0</v>
      </c>
      <c r="U71" s="335">
        <f t="shared" si="9"/>
      </c>
      <c r="V71" s="341">
        <f>'[1]Neprofi'!CB64</f>
        <v>0</v>
      </c>
      <c r="W71" s="339">
        <f t="shared" si="20"/>
        <v>0</v>
      </c>
      <c r="X71" s="339">
        <f t="shared" si="21"/>
        <v>0</v>
      </c>
      <c r="Y71" s="338">
        <f t="shared" si="12"/>
      </c>
      <c r="Z71" s="334">
        <f>'[1]Neprofi'!CD64</f>
        <v>0</v>
      </c>
      <c r="AA71" s="339">
        <f t="shared" si="22"/>
        <v>0</v>
      </c>
      <c r="AB71" s="339">
        <f t="shared" si="23"/>
        <v>0</v>
      </c>
      <c r="AC71" s="342">
        <f t="shared" si="15"/>
      </c>
      <c r="AD71" s="111">
        <f>Neprofi!BA62</f>
        <v>0</v>
      </c>
      <c r="AE71" s="342">
        <f t="shared" si="16"/>
      </c>
      <c r="AF71" s="111">
        <f>Neprofi!BC62</f>
        <v>0</v>
      </c>
      <c r="AG71" s="343">
        <f t="shared" si="17"/>
      </c>
    </row>
    <row r="72" spans="1:33" ht="12.75">
      <c r="A72" s="134" t="str">
        <f>CONCATENATE(Analyza!A67)</f>
        <v>56</v>
      </c>
      <c r="B72" s="117">
        <f>CONCATENATE(Analyza!B67)</f>
      </c>
      <c r="C72" s="332">
        <f>Analyza!C67</f>
        <v>0</v>
      </c>
      <c r="D72" s="333">
        <f>Analyza!D67</f>
        <v>0</v>
      </c>
      <c r="E72" s="344">
        <f>Neprofi!AZ63</f>
        <v>0</v>
      </c>
      <c r="F72" s="117">
        <f t="shared" si="18"/>
        <v>0</v>
      </c>
      <c r="G72" s="117">
        <f t="shared" si="19"/>
        <v>0</v>
      </c>
      <c r="H72" s="335">
        <f t="shared" si="2"/>
      </c>
      <c r="I72" s="345">
        <f>'[1]Neprofi'!FA65</f>
        <v>0</v>
      </c>
      <c r="J72" s="337">
        <f t="shared" si="3"/>
        <v>0</v>
      </c>
      <c r="K72" s="338">
        <f t="shared" si="4"/>
      </c>
      <c r="L72" s="334">
        <f>Neprofi!D63</f>
        <v>0</v>
      </c>
      <c r="M72" s="339">
        <f>'[1]Neprofi'!U65</f>
        <v>0</v>
      </c>
      <c r="N72" s="201">
        <f t="shared" si="5"/>
        <v>0</v>
      </c>
      <c r="O72" s="338">
        <f t="shared" si="6"/>
      </c>
      <c r="P72" s="334">
        <f>'[1]Neprofi'!V65</f>
        <v>0</v>
      </c>
      <c r="Q72" s="340">
        <f t="shared" si="7"/>
        <v>0</v>
      </c>
      <c r="R72" s="338">
        <f t="shared" si="8"/>
      </c>
      <c r="S72" s="341">
        <f>'[1]Neprofi'!CA65</f>
        <v>0</v>
      </c>
      <c r="T72" s="112">
        <f>IF(Neprofi!AY63="",0,Neprofi!AY63)</f>
        <v>0</v>
      </c>
      <c r="U72" s="335">
        <f t="shared" si="9"/>
      </c>
      <c r="V72" s="341">
        <f>'[1]Neprofi'!CB65</f>
        <v>0</v>
      </c>
      <c r="W72" s="339">
        <f t="shared" si="20"/>
        <v>0</v>
      </c>
      <c r="X72" s="339">
        <f t="shared" si="21"/>
        <v>0</v>
      </c>
      <c r="Y72" s="338">
        <f t="shared" si="12"/>
      </c>
      <c r="Z72" s="334">
        <f>'[1]Neprofi'!CD65</f>
        <v>0</v>
      </c>
      <c r="AA72" s="339">
        <f t="shared" si="22"/>
        <v>0</v>
      </c>
      <c r="AB72" s="339">
        <f t="shared" si="23"/>
        <v>0</v>
      </c>
      <c r="AC72" s="342">
        <f t="shared" si="15"/>
      </c>
      <c r="AD72" s="111">
        <f>Neprofi!BA63</f>
        <v>0</v>
      </c>
      <c r="AE72" s="342">
        <f t="shared" si="16"/>
      </c>
      <c r="AF72" s="111">
        <f>Neprofi!BC63</f>
        <v>0</v>
      </c>
      <c r="AG72" s="343">
        <f t="shared" si="17"/>
      </c>
    </row>
    <row r="73" spans="1:33" ht="12.75">
      <c r="A73" s="134" t="str">
        <f>CONCATENATE(Analyza!A68)</f>
        <v>57</v>
      </c>
      <c r="B73" s="117">
        <f>CONCATENATE(Analyza!B68)</f>
      </c>
      <c r="C73" s="332">
        <f>Analyza!C68</f>
        <v>0</v>
      </c>
      <c r="D73" s="333">
        <f>Analyza!D68</f>
        <v>0</v>
      </c>
      <c r="E73" s="344">
        <f>Neprofi!AZ64</f>
        <v>0</v>
      </c>
      <c r="F73" s="117">
        <f t="shared" si="18"/>
        <v>0</v>
      </c>
      <c r="G73" s="117">
        <f t="shared" si="19"/>
        <v>0</v>
      </c>
      <c r="H73" s="335">
        <f>IF(D73=0,"",IF(E73=0,0,IF(E73&gt;=G73,1,0)))</f>
      </c>
      <c r="I73" s="345">
        <f>'[1]Neprofi'!FA66</f>
        <v>0</v>
      </c>
      <c r="J73" s="337">
        <f>IF(C73=0,0,I73/C73)</f>
        <v>0</v>
      </c>
      <c r="K73" s="338">
        <f>IF(D73=0,"",IF(J73&gt;=30,1,0))</f>
      </c>
      <c r="L73" s="334">
        <f>Neprofi!D64</f>
        <v>0</v>
      </c>
      <c r="M73" s="339">
        <f>'[1]Neprofi'!U66</f>
        <v>0</v>
      </c>
      <c r="N73" s="201">
        <f>IF(L73=0,0,ROUND(M73/L73*100,2))</f>
        <v>0</v>
      </c>
      <c r="O73" s="338">
        <f>IF(D73=0,"",IF(N73&gt;=75,1,0))</f>
      </c>
      <c r="P73" s="334">
        <f>'[1]Neprofi'!V66</f>
        <v>0</v>
      </c>
      <c r="Q73" s="340">
        <f>IF(M73=0,0,ROUND(P73/M73*100,2))</f>
        <v>0</v>
      </c>
      <c r="R73" s="338">
        <f>IF(D73=0,"",IF(Q73&gt;=10,1,0))</f>
      </c>
      <c r="S73" s="341">
        <f>'[1]Neprofi'!CA66</f>
        <v>0</v>
      </c>
      <c r="T73" s="112">
        <f>IF(Neprofi!AY64="",0,Neprofi!AY64)</f>
        <v>0</v>
      </c>
      <c r="U73" s="335">
        <f>IF(D73=0,"",IF(D73&lt;3,"nehodnotit",IF(T73&gt;=60,1,0)))</f>
      </c>
      <c r="V73" s="341">
        <f>'[1]Neprofi'!CB66</f>
        <v>0</v>
      </c>
      <c r="W73" s="339">
        <f t="shared" si="20"/>
        <v>0</v>
      </c>
      <c r="X73" s="339">
        <f t="shared" si="21"/>
        <v>0</v>
      </c>
      <c r="Y73" s="338">
        <f>IF(D73=0,"",IF(V73=0,0,IF(V73&gt;=X73,1,0)))</f>
      </c>
      <c r="Z73" s="334">
        <f>'[1]Neprofi'!CD66</f>
        <v>0</v>
      </c>
      <c r="AA73" s="339">
        <f t="shared" si="22"/>
        <v>0</v>
      </c>
      <c r="AB73" s="339">
        <f t="shared" si="23"/>
        <v>0</v>
      </c>
      <c r="AC73" s="342">
        <f>IF(D73=0,"",IF(Z73=0,0,IF(Z73&gt;=AB73,1,0)))</f>
      </c>
      <c r="AD73" s="111">
        <f>Neprofi!BA64</f>
        <v>0</v>
      </c>
      <c r="AE73" s="342">
        <f>IF(D73=0,"",IF(AD73=1,1,0))</f>
      </c>
      <c r="AF73" s="111">
        <f>Neprofi!BC64</f>
        <v>0</v>
      </c>
      <c r="AG73" s="343">
        <f>IF(D73=0,"",IF(D73=1,"nehodnotit",IF(AF73=1,1,0)))</f>
      </c>
    </row>
    <row r="74" spans="1:33" ht="12.75">
      <c r="A74" s="134" t="str">
        <f>CONCATENATE(Analyza!A69)</f>
        <v>58</v>
      </c>
      <c r="B74" s="117">
        <f>CONCATENATE(Analyza!B69)</f>
      </c>
      <c r="C74" s="332">
        <f>Analyza!C69</f>
        <v>0</v>
      </c>
      <c r="D74" s="333">
        <f>Analyza!D69</f>
        <v>0</v>
      </c>
      <c r="E74" s="344">
        <f>Neprofi!AZ65</f>
        <v>0</v>
      </c>
      <c r="F74" s="117">
        <f t="shared" si="18"/>
        <v>0</v>
      </c>
      <c r="G74" s="117">
        <f t="shared" si="19"/>
        <v>0</v>
      </c>
      <c r="H74" s="335">
        <f>IF(D74=0,"",IF(E74=0,0,IF(E74&gt;=G74,1,0)))</f>
      </c>
      <c r="I74" s="345">
        <f>'[1]Neprofi'!FA67</f>
        <v>0</v>
      </c>
      <c r="J74" s="337">
        <f>IF(C74=0,0,I74/C74)</f>
        <v>0</v>
      </c>
      <c r="K74" s="338">
        <f>IF(D74=0,"",IF(J74&gt;=30,1,0))</f>
      </c>
      <c r="L74" s="334">
        <f>Neprofi!D65</f>
        <v>0</v>
      </c>
      <c r="M74" s="339">
        <f>'[1]Neprofi'!U67</f>
        <v>0</v>
      </c>
      <c r="N74" s="201">
        <f>IF(L74=0,0,ROUND(M74/L74*100,2))</f>
        <v>0</v>
      </c>
      <c r="O74" s="338">
        <f>IF(D74=0,"",IF(N74&gt;=75,1,0))</f>
      </c>
      <c r="P74" s="334">
        <f>'[1]Neprofi'!V67</f>
        <v>0</v>
      </c>
      <c r="Q74" s="340">
        <f>IF(M74=0,0,ROUND(P74/M74*100,2))</f>
        <v>0</v>
      </c>
      <c r="R74" s="338">
        <f>IF(D74=0,"",IF(Q74&gt;=10,1,0))</f>
      </c>
      <c r="S74" s="341">
        <f>'[1]Neprofi'!CA67</f>
        <v>0</v>
      </c>
      <c r="T74" s="112">
        <f>IF(Neprofi!AY65="",0,Neprofi!AY65)</f>
        <v>0</v>
      </c>
      <c r="U74" s="335">
        <f>IF(D74=0,"",IF(D74&lt;3,"nehodnotit",IF(T74&gt;=60,1,0)))</f>
      </c>
      <c r="V74" s="341">
        <f>'[1]Neprofi'!CB67</f>
        <v>0</v>
      </c>
      <c r="W74" s="339">
        <f t="shared" si="20"/>
        <v>0</v>
      </c>
      <c r="X74" s="339">
        <f t="shared" si="21"/>
        <v>0</v>
      </c>
      <c r="Y74" s="338">
        <f>IF(D74=0,"",IF(V74=0,0,IF(V74&gt;=X74,1,0)))</f>
      </c>
      <c r="Z74" s="334">
        <f>'[1]Neprofi'!CD67</f>
        <v>0</v>
      </c>
      <c r="AA74" s="339">
        <f t="shared" si="22"/>
        <v>0</v>
      </c>
      <c r="AB74" s="339">
        <f t="shared" si="23"/>
        <v>0</v>
      </c>
      <c r="AC74" s="342">
        <f>IF(D74=0,"",IF(Z74=0,0,IF(Z74&gt;=AB74,1,0)))</f>
      </c>
      <c r="AD74" s="111">
        <f>Neprofi!BA65</f>
        <v>0</v>
      </c>
      <c r="AE74" s="342">
        <f>IF(D74=0,"",IF(AD74=1,1,0))</f>
      </c>
      <c r="AF74" s="111">
        <f>Neprofi!BC65</f>
        <v>0</v>
      </c>
      <c r="AG74" s="343">
        <f>IF(D74=0,"",IF(D74=1,"nehodnotit",IF(AF74=1,1,0)))</f>
      </c>
    </row>
    <row r="75" spans="1:33" ht="12.75">
      <c r="A75" s="134" t="str">
        <f>CONCATENATE(Analyza!A70)</f>
        <v>59</v>
      </c>
      <c r="B75" s="117">
        <f>CONCATENATE(Analyza!B70)</f>
      </c>
      <c r="C75" s="332">
        <f>Analyza!C70</f>
        <v>0</v>
      </c>
      <c r="D75" s="333">
        <f>Analyza!D70</f>
        <v>0</v>
      </c>
      <c r="E75" s="344">
        <f>Neprofi!AZ66</f>
        <v>0</v>
      </c>
      <c r="F75" s="117">
        <f t="shared" si="18"/>
        <v>0</v>
      </c>
      <c r="G75" s="117">
        <f t="shared" si="19"/>
        <v>0</v>
      </c>
      <c r="H75" s="335">
        <f>IF(D75=0,"",IF(E75=0,0,IF(E75&gt;=G75,1,0)))</f>
      </c>
      <c r="I75" s="345">
        <f>'[1]Neprofi'!FA68</f>
        <v>0</v>
      </c>
      <c r="J75" s="337">
        <f>IF(C75=0,0,I75/C75)</f>
        <v>0</v>
      </c>
      <c r="K75" s="338">
        <f>IF(D75=0,"",IF(J75&gt;=30,1,0))</f>
      </c>
      <c r="L75" s="334">
        <f>Neprofi!D66</f>
        <v>0</v>
      </c>
      <c r="M75" s="339">
        <f>'[1]Neprofi'!U68</f>
        <v>0</v>
      </c>
      <c r="N75" s="201">
        <f>IF(L75=0,0,ROUND(M75/L75*100,2))</f>
        <v>0</v>
      </c>
      <c r="O75" s="338">
        <f>IF(D75=0,"",IF(N75&gt;=75,1,0))</f>
      </c>
      <c r="P75" s="334">
        <f>'[1]Neprofi'!V68</f>
        <v>0</v>
      </c>
      <c r="Q75" s="340">
        <f>IF(M75=0,0,ROUND(P75/M75*100,2))</f>
        <v>0</v>
      </c>
      <c r="R75" s="338">
        <f>IF(D75=0,"",IF(Q75&gt;=10,1,0))</f>
      </c>
      <c r="S75" s="341">
        <f>'[1]Neprofi'!CA68</f>
        <v>0</v>
      </c>
      <c r="T75" s="112">
        <f>IF(Neprofi!AY66="",0,Neprofi!AY66)</f>
        <v>0</v>
      </c>
      <c r="U75" s="335">
        <f>IF(D75=0,"",IF(D75&lt;3,"nehodnotit",IF(T75&gt;=60,1,0)))</f>
      </c>
      <c r="V75" s="341">
        <f>'[1]Neprofi'!CB68</f>
        <v>0</v>
      </c>
      <c r="W75" s="339">
        <f t="shared" si="20"/>
        <v>0</v>
      </c>
      <c r="X75" s="339">
        <f t="shared" si="21"/>
        <v>0</v>
      </c>
      <c r="Y75" s="338">
        <f>IF(D75=0,"",IF(V75=0,0,IF(V75&gt;=X75,1,0)))</f>
      </c>
      <c r="Z75" s="334">
        <f>'[1]Neprofi'!CD68</f>
        <v>0</v>
      </c>
      <c r="AA75" s="339">
        <f t="shared" si="22"/>
        <v>0</v>
      </c>
      <c r="AB75" s="339">
        <f t="shared" si="23"/>
        <v>0</v>
      </c>
      <c r="AC75" s="342">
        <f>IF(D75=0,"",IF(Z75=0,0,IF(Z75&gt;=AB75,1,0)))</f>
      </c>
      <c r="AD75" s="111">
        <f>Neprofi!BA66</f>
        <v>0</v>
      </c>
      <c r="AE75" s="342">
        <f>IF(D75=0,"",IF(AD75=1,1,0))</f>
      </c>
      <c r="AF75" s="111">
        <f>Neprofi!BC66</f>
        <v>0</v>
      </c>
      <c r="AG75" s="343">
        <f>IF(D75=0,"",IF(D75=1,"nehodnotit",IF(AF75=1,1,0)))</f>
      </c>
    </row>
    <row r="76" spans="1:33" ht="12.75">
      <c r="A76" s="134" t="str">
        <f>CONCATENATE(Analyza!A71)</f>
        <v>60</v>
      </c>
      <c r="B76" s="117">
        <f>CONCATENATE(Analyza!B71)</f>
      </c>
      <c r="C76" s="332">
        <f>Analyza!C71</f>
        <v>0</v>
      </c>
      <c r="D76" s="333">
        <f>Analyza!D71</f>
        <v>0</v>
      </c>
      <c r="E76" s="344">
        <f>Neprofi!AZ67</f>
        <v>0</v>
      </c>
      <c r="F76" s="117">
        <f t="shared" si="18"/>
        <v>0</v>
      </c>
      <c r="G76" s="117">
        <f t="shared" si="19"/>
        <v>0</v>
      </c>
      <c r="H76" s="335">
        <f>IF(D76=0,"",IF(E76=0,0,IF(E76&gt;=G76,1,0)))</f>
      </c>
      <c r="I76" s="345">
        <f>'[1]Neprofi'!FA69</f>
        <v>0</v>
      </c>
      <c r="J76" s="337">
        <f>IF(C76=0,0,I76/C76)</f>
        <v>0</v>
      </c>
      <c r="K76" s="338">
        <f>IF(D76=0,"",IF(J76&gt;=30,1,0))</f>
      </c>
      <c r="L76" s="334">
        <f>Neprofi!D67</f>
        <v>0</v>
      </c>
      <c r="M76" s="339">
        <f>'[1]Neprofi'!U69</f>
        <v>0</v>
      </c>
      <c r="N76" s="201">
        <f>IF(L76=0,0,ROUND(M76/L76*100,2))</f>
        <v>0</v>
      </c>
      <c r="O76" s="338">
        <f>IF(D76=0,"",IF(N76&gt;=75,1,0))</f>
      </c>
      <c r="P76" s="334">
        <f>'[1]Neprofi'!V69</f>
        <v>0</v>
      </c>
      <c r="Q76" s="340">
        <f>IF(M76=0,0,ROUND(P76/M76*100,2))</f>
        <v>0</v>
      </c>
      <c r="R76" s="338">
        <f>IF(D76=0,"",IF(Q76&gt;=10,1,0))</f>
      </c>
      <c r="S76" s="341">
        <f>'[1]Neprofi'!CA69</f>
        <v>0</v>
      </c>
      <c r="T76" s="112">
        <f>IF(Neprofi!AY67="",0,Neprofi!AY67)</f>
        <v>0</v>
      </c>
      <c r="U76" s="335">
        <f>IF(D76=0,"",IF(D76&lt;3,"nehodnotit",IF(T76&gt;=60,1,0)))</f>
      </c>
      <c r="V76" s="341">
        <f>'[1]Neprofi'!CB69</f>
        <v>0</v>
      </c>
      <c r="W76" s="339">
        <f t="shared" si="20"/>
        <v>0</v>
      </c>
      <c r="X76" s="339">
        <f t="shared" si="21"/>
        <v>0</v>
      </c>
      <c r="Y76" s="338">
        <f>IF(D76=0,"",IF(V76=0,0,IF(V76&gt;=X76,1,0)))</f>
      </c>
      <c r="Z76" s="334">
        <f>'[1]Neprofi'!CD69</f>
        <v>0</v>
      </c>
      <c r="AA76" s="339">
        <f t="shared" si="22"/>
        <v>0</v>
      </c>
      <c r="AB76" s="339">
        <f t="shared" si="23"/>
        <v>0</v>
      </c>
      <c r="AC76" s="342">
        <f>IF(D76=0,"",IF(Z76=0,0,IF(Z76&gt;=AB76,1,0)))</f>
      </c>
      <c r="AD76" s="111">
        <f>Neprofi!BA67</f>
        <v>0</v>
      </c>
      <c r="AE76" s="342">
        <f>IF(D76=0,"",IF(AD76=1,1,0))</f>
      </c>
      <c r="AF76" s="111">
        <f>Neprofi!BC67</f>
        <v>0</v>
      </c>
      <c r="AG76" s="343">
        <f>IF(D76=0,"",IF(D76=1,"nehodnotit",IF(AF76=1,1,0)))</f>
      </c>
    </row>
    <row r="77" spans="1:33" ht="12.75">
      <c r="A77" s="346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</row>
  </sheetData>
  <sheetProtection password="D024" sheet="1"/>
  <mergeCells count="9">
    <mergeCell ref="P5:Q5"/>
    <mergeCell ref="S5:T5"/>
    <mergeCell ref="A1:B1"/>
    <mergeCell ref="A2:B2"/>
    <mergeCell ref="I2:M2"/>
    <mergeCell ref="E3:G3"/>
    <mergeCell ref="I3:J3"/>
    <mergeCell ref="I5:J5"/>
    <mergeCell ref="L5:N5"/>
  </mergeCells>
  <printOptions/>
  <pageMargins left="0.3937007874015748" right="0" top="0.3937007874015748" bottom="0.3937007874015748" header="0.11811023622047245" footer="0.11811023622047245"/>
  <pageSetup horizontalDpi="600" verticalDpi="600" orientation="landscape" pageOrder="overThenDown" paperSize="9" scale="83" r:id="rId1"/>
  <headerFooter>
    <oddHeader>&amp;C&amp;A</oddHeader>
    <oddFooter>&amp;CStránka 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72"/>
  <sheetViews>
    <sheetView showGridLines="0" zoomScalePageLayoutView="0" workbookViewId="0" topLeftCell="A1">
      <pane xSplit="4" ySplit="4" topLeftCell="E5" activePane="bottomRight" state="frozen"/>
      <selection pane="topLeft" activeCell="A8" sqref="A8"/>
      <selection pane="topRight" activeCell="A8" sqref="A8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3.875" style="16" customWidth="1"/>
    <col min="2" max="2" width="22.00390625" style="17" customWidth="1"/>
    <col min="3" max="3" width="8.875" style="18" customWidth="1"/>
    <col min="4" max="4" width="2.875" style="18" customWidth="1"/>
    <col min="5" max="5" width="9.625" style="17" customWidth="1"/>
    <col min="6" max="6" width="9.375" style="17" customWidth="1"/>
    <col min="7" max="7" width="8.625" style="18" customWidth="1"/>
    <col min="8" max="8" width="7.875" style="18" customWidth="1"/>
    <col min="9" max="9" width="7.875" style="17" customWidth="1"/>
    <col min="10" max="10" width="10.375" style="17" customWidth="1"/>
    <col min="11" max="11" width="9.375" style="17" customWidth="1"/>
    <col min="12" max="12" width="8.00390625" style="17" customWidth="1"/>
    <col min="13" max="13" width="8.875" style="17" customWidth="1"/>
    <col min="14" max="14" width="8.625" style="17" customWidth="1"/>
    <col min="15" max="15" width="8.75390625" style="17" customWidth="1"/>
    <col min="16" max="16" width="8.375" style="18" customWidth="1"/>
    <col min="17" max="17" width="10.625" style="0" customWidth="1"/>
    <col min="18" max="19" width="9.625" style="17" customWidth="1"/>
  </cols>
  <sheetData>
    <row r="1" spans="1:32" ht="15.75">
      <c r="A1" s="460" t="s">
        <v>42</v>
      </c>
      <c r="B1" s="461"/>
      <c r="C1" s="224" t="str">
        <f>CONCATENATE(Sumare!C1)</f>
        <v>2016</v>
      </c>
      <c r="D1" s="5"/>
      <c r="E1" s="364"/>
      <c r="F1" s="36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47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6.5" customHeight="1">
      <c r="A2" s="348"/>
      <c r="B2" s="349" t="str">
        <f>CONCATENATE(Sumare!B2)</f>
        <v>Moravskoslezský kraj</v>
      </c>
      <c r="C2" s="350"/>
      <c r="D2" s="351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17"/>
      <c r="R2" s="7"/>
      <c r="S2" s="17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7.25" customHeight="1" thickBot="1">
      <c r="A3" s="352"/>
      <c r="B3" s="349" t="str">
        <f>CONCATENATE(Sumare!B3)</f>
        <v>Bruntál</v>
      </c>
      <c r="C3" s="351"/>
      <c r="D3" s="351"/>
      <c r="E3" s="473" t="s">
        <v>58</v>
      </c>
      <c r="F3" s="473"/>
      <c r="G3" s="474"/>
      <c r="H3" s="475"/>
      <c r="I3" s="476" t="s">
        <v>43</v>
      </c>
      <c r="J3" s="477"/>
      <c r="K3" s="477"/>
      <c r="L3" s="221"/>
      <c r="M3" s="353" t="s">
        <v>197</v>
      </c>
      <c r="N3" s="478" t="s">
        <v>44</v>
      </c>
      <c r="O3" s="479"/>
      <c r="P3" s="480" t="s">
        <v>45</v>
      </c>
      <c r="Q3" s="481"/>
      <c r="R3" s="471" t="s">
        <v>198</v>
      </c>
      <c r="S3" s="47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19" ht="58.5" customHeight="1" thickBot="1">
      <c r="A4" s="308"/>
      <c r="B4" s="309" t="s">
        <v>1</v>
      </c>
      <c r="C4" s="310" t="s">
        <v>0</v>
      </c>
      <c r="D4" s="311" t="s">
        <v>27</v>
      </c>
      <c r="E4" s="8" t="s">
        <v>244</v>
      </c>
      <c r="F4" s="365" t="s">
        <v>245</v>
      </c>
      <c r="G4" s="366" t="s">
        <v>246</v>
      </c>
      <c r="H4" s="367" t="s">
        <v>247</v>
      </c>
      <c r="I4" s="10" t="s">
        <v>46</v>
      </c>
      <c r="J4" s="8" t="s">
        <v>47</v>
      </c>
      <c r="K4" s="8" t="s">
        <v>203</v>
      </c>
      <c r="L4" s="11" t="s">
        <v>201</v>
      </c>
      <c r="M4" s="12" t="s">
        <v>222</v>
      </c>
      <c r="N4" s="10" t="s">
        <v>48</v>
      </c>
      <c r="O4" s="11" t="s">
        <v>205</v>
      </c>
      <c r="P4" s="12" t="s">
        <v>200</v>
      </c>
      <c r="Q4" s="9" t="s">
        <v>248</v>
      </c>
      <c r="R4" s="11" t="s">
        <v>199</v>
      </c>
      <c r="S4" s="174" t="s">
        <v>204</v>
      </c>
    </row>
    <row r="5" spans="1:19" ht="12.75">
      <c r="A5" s="101" t="str">
        <f>CONCATENATE(Profesional!A7)</f>
        <v>01</v>
      </c>
      <c r="B5" s="318" t="str">
        <f>CONCATENATE(Profesional!B7)</f>
        <v>Bruntál</v>
      </c>
      <c r="C5" s="319">
        <f>Profesional!C7</f>
        <v>16978</v>
      </c>
      <c r="D5" s="320">
        <f>IF(AND(C5&gt;=1,C5&lt;=500),1,IF(AND(C5&gt;=501,C5&lt;=1000),2,IF(AND(C5&gt;=1001,C5&lt;=3000),3,IF(AND(C5&gt;=3001,C5&lt;=5000),4,IF(AND(C5&gt;=5001,C5&lt;=10000),5,IF(AND(C5&gt;=10001,C5&lt;=20000),6,IF(AND(C5&gt;=20001,C5&lt;=40000),7,IF(C5&gt;=40001,8,0))))))))</f>
        <v>6</v>
      </c>
      <c r="E5" s="354">
        <f>Profesional!I7</f>
        <v>183.77</v>
      </c>
      <c r="F5" s="354">
        <f>Profesional!F7</f>
        <v>4.24</v>
      </c>
      <c r="G5" s="197">
        <f>Profesional!P7</f>
        <v>6.01</v>
      </c>
      <c r="H5" s="197">
        <f>Profesional!Q7</f>
        <v>1.41</v>
      </c>
      <c r="I5" s="198">
        <f>Profesional!S7</f>
        <v>12.59</v>
      </c>
      <c r="J5" s="196">
        <f>Profesional!U7</f>
        <v>28.16</v>
      </c>
      <c r="K5" s="199">
        <f>IF(C5=0,"",Profesional!V7/C5)</f>
        <v>5.2215219696077275</v>
      </c>
      <c r="L5" s="200">
        <f>IF(C5=0,"",'[1]Poverena'!AI9/C5)</f>
        <v>3.0341029567675815</v>
      </c>
      <c r="M5" s="215">
        <f>IF(C5=0,"",Profesional!BB7/C5)</f>
        <v>1.7154552950877606</v>
      </c>
      <c r="N5" s="206">
        <f>Profesional!AD7</f>
        <v>67.4</v>
      </c>
      <c r="O5" s="208">
        <f>'[1]Poverena'!BE9</f>
        <v>106</v>
      </c>
      <c r="P5" s="210">
        <f>IF(C5=0,"",SUM(Profesional!AS7+Profesional!AT7)/C5*1000)</f>
        <v>20.261514901637412</v>
      </c>
      <c r="Q5" s="355">
        <f>Profesional!Z7</f>
        <v>20.9</v>
      </c>
      <c r="R5" s="14">
        <f>Profesional!BL7</f>
        <v>12</v>
      </c>
      <c r="S5" s="219">
        <f>'[1]Poverena'!DG9</f>
        <v>0</v>
      </c>
    </row>
    <row r="6" spans="1:19" ht="12.75">
      <c r="A6" s="134" t="str">
        <f>CONCATENATE(Profesional!A12)</f>
        <v>01</v>
      </c>
      <c r="B6" s="117" t="str">
        <f>CONCATENATE(Profesional!B12)</f>
        <v>Břidličná</v>
      </c>
      <c r="C6" s="332">
        <f>Profesional!C12</f>
        <v>3378</v>
      </c>
      <c r="D6" s="333">
        <f>IF(AND(C6&gt;=1,C6&lt;=500),1,IF(AND(C6&gt;=501,C6&lt;=1000),2,IF(AND(C6&gt;=1001,C6&lt;=3000),3,IF(AND(C6&gt;=3001,C6&lt;=5000),4,IF(AND(C6&gt;=5001,C6&lt;=10000),5,IF(AND(C6&gt;=10001,C6&lt;=20000),6,IF(AND(C6&gt;=20001,C6&lt;=40000),7,IF(C6&gt;=40001,8,0))))))))</f>
        <v>4</v>
      </c>
      <c r="E6" s="212">
        <f>Profesional!I12</f>
        <v>107.76</v>
      </c>
      <c r="F6" s="212">
        <f>Profesional!F12</f>
        <v>4.14</v>
      </c>
      <c r="G6" s="202">
        <f>Profesional!P12</f>
        <v>3.66</v>
      </c>
      <c r="H6" s="202">
        <f>Profesional!Q12</f>
        <v>0.76</v>
      </c>
      <c r="I6" s="203">
        <f>Profesional!S12</f>
        <v>12.31</v>
      </c>
      <c r="J6" s="201">
        <f>Profesional!U12</f>
        <v>18.03</v>
      </c>
      <c r="K6" s="204">
        <f>IF(C6=0,"",Profesional!V12/C6)</f>
        <v>2.1545293072824157</v>
      </c>
      <c r="L6" s="205">
        <f>IF(C6=0,"",'[1]Profi'!AI10/C6)</f>
        <v>0.7590290112492599</v>
      </c>
      <c r="M6" s="216">
        <f>IF(C6=0,"",Profesional!BB12/C6)</f>
        <v>1.955002960331557</v>
      </c>
      <c r="N6" s="207">
        <f>Profesional!AD12</f>
        <v>22.66</v>
      </c>
      <c r="O6" s="209">
        <f>'[1]Profi'!BE10</f>
        <v>106</v>
      </c>
      <c r="P6" s="211">
        <f>IF(C6=0,"",SUM(Profesional!AS12+Profesional!AT12)/C6*1000)</f>
        <v>9.473060982830075</v>
      </c>
      <c r="Q6" s="356">
        <f>Profesional!Z12</f>
        <v>14.38</v>
      </c>
      <c r="R6" s="15">
        <f>Profesional!BL12</f>
        <v>1</v>
      </c>
      <c r="S6" s="220">
        <f>'[1]Profi'!DG10</f>
        <v>0</v>
      </c>
    </row>
    <row r="7" spans="1:19" ht="12.75">
      <c r="A7" s="134" t="str">
        <f>CONCATENATE(Profesional!A13)</f>
        <v>02</v>
      </c>
      <c r="B7" s="117" t="str">
        <f>CONCATENATE(Profesional!B13)</f>
        <v>Horní Benešov</v>
      </c>
      <c r="C7" s="332">
        <f>Profesional!C13</f>
        <v>2312</v>
      </c>
      <c r="D7" s="333">
        <f>IF(AND(C7&gt;=1,C7&lt;=500),1,IF(AND(C7&gt;=501,C7&lt;=1000),2,IF(AND(C7&gt;=1001,C7&lt;=3000),3,IF(AND(C7&gt;=3001,C7&lt;=5000),4,IF(AND(C7&gt;=5001,C7&lt;=10000),5,IF(AND(C7&gt;=10001,C7&lt;=20000),6,IF(AND(C7&gt;=20001,C7&lt;=40000),7,IF(C7&gt;=40001,8,0))))))))</f>
        <v>3</v>
      </c>
      <c r="E7" s="212">
        <f>Profesional!I13</f>
        <v>230.54</v>
      </c>
      <c r="F7" s="212">
        <f>Profesional!F13</f>
        <v>6.06</v>
      </c>
      <c r="G7" s="202">
        <f>Profesional!P13</f>
        <v>6.22</v>
      </c>
      <c r="H7" s="202">
        <f>Profesional!Q13</f>
        <v>0.86</v>
      </c>
      <c r="I7" s="203">
        <f>Profesional!S13</f>
        <v>12.5</v>
      </c>
      <c r="J7" s="201">
        <f>Profesional!U13</f>
        <v>38.06</v>
      </c>
      <c r="K7" s="204">
        <f>IF(C7=0,"",Profesional!V13/C7)</f>
        <v>5.890138408304498</v>
      </c>
      <c r="L7" s="205">
        <f>IF(C7=0,"",'[1]Profi'!AI11/C7)</f>
        <v>2.156574394463668</v>
      </c>
      <c r="M7" s="216">
        <f>IF(C7=0,"",Profesional!BB13/C7)</f>
        <v>1.7439446366782008</v>
      </c>
      <c r="N7" s="207">
        <f>Profesional!AD13</f>
        <v>42.58</v>
      </c>
      <c r="O7" s="209">
        <f>'[1]Profi'!BE11</f>
        <v>245</v>
      </c>
      <c r="P7" s="211">
        <f>IF(C7=0,"",SUM(Profesional!AS13+Profesional!AT13)/C7*1000)</f>
        <v>16.43598615916955</v>
      </c>
      <c r="Q7" s="356">
        <f>Profesional!Z13</f>
        <v>35.41</v>
      </c>
      <c r="R7" s="15">
        <f>Profesional!BL13</f>
        <v>2.2</v>
      </c>
      <c r="S7" s="220">
        <f>'[1]Profi'!DG11</f>
        <v>0</v>
      </c>
    </row>
    <row r="8" spans="1:19" ht="12.75">
      <c r="A8" s="134" t="str">
        <f>CONCATENATE(Profesional!A14)</f>
        <v>03</v>
      </c>
      <c r="B8" s="117" t="str">
        <f>CONCATENATE(Profesional!B14)</f>
        <v>Krnov</v>
      </c>
      <c r="C8" s="332">
        <f>Profesional!C14</f>
        <v>24272</v>
      </c>
      <c r="D8" s="333">
        <f aca="true" t="shared" si="0" ref="D8:D70">IF(AND(C8&gt;=1,C8&lt;=500),1,IF(AND(C8&gt;=501,C8&lt;=1000),2,IF(AND(C8&gt;=1001,C8&lt;=3000),3,IF(AND(C8&gt;=3001,C8&lt;=5000),4,IF(AND(C8&gt;=5001,C8&lt;=10000),5,IF(AND(C8&gt;=10001,C8&lt;=20000),6,IF(AND(C8&gt;=20001,C8&lt;=40000),7,IF(C8&gt;=40001,8,0))))))))</f>
        <v>7</v>
      </c>
      <c r="E8" s="212">
        <f>Profesional!I14</f>
        <v>164.8</v>
      </c>
      <c r="F8" s="212">
        <f>Profesional!F14</f>
        <v>5.36</v>
      </c>
      <c r="G8" s="202">
        <f>Profesional!P14</f>
        <v>4.84</v>
      </c>
      <c r="H8" s="202">
        <f>Profesional!Q14</f>
        <v>1.74</v>
      </c>
      <c r="I8" s="203">
        <f>Profesional!S14</f>
        <v>13.69</v>
      </c>
      <c r="J8" s="201">
        <f>Profesional!U14</f>
        <v>28.02</v>
      </c>
      <c r="K8" s="204">
        <f>IF(C8=0,"",Profesional!V14/C8)</f>
        <v>4.008569545154911</v>
      </c>
      <c r="L8" s="205">
        <f>IF(C8=0,"",'[1]Profi'!AI12/C8)</f>
        <v>1.0856954515491102</v>
      </c>
      <c r="M8" s="216">
        <f>IF(C8=0,"",Profesional!BB14/C8)</f>
        <v>0.7653675016479895</v>
      </c>
      <c r="N8" s="207">
        <f>Profesional!AD14</f>
        <v>61.48</v>
      </c>
      <c r="O8" s="209">
        <f>'[1]Profi'!BE12</f>
        <v>362</v>
      </c>
      <c r="P8" s="211">
        <f>IF(C8=0,"",SUM(Profesional!AS14+Profesional!AT14)/C8*1000)</f>
        <v>14.873104812129203</v>
      </c>
      <c r="Q8" s="356">
        <f>Profesional!Z14</f>
        <v>11.3</v>
      </c>
      <c r="R8" s="15">
        <f>Profesional!BL14</f>
        <v>11.2</v>
      </c>
      <c r="S8" s="220">
        <f>'[1]Profi'!DG12</f>
        <v>0</v>
      </c>
    </row>
    <row r="9" spans="1:19" ht="12.75">
      <c r="A9" s="134" t="str">
        <f>CONCATENATE(Profesional!A15)</f>
        <v>04</v>
      </c>
      <c r="B9" s="117" t="str">
        <f>CONCATENATE(Profesional!B15)</f>
        <v>Město Albrechtice</v>
      </c>
      <c r="C9" s="332">
        <f>Profesional!C15</f>
        <v>3546</v>
      </c>
      <c r="D9" s="333">
        <f t="shared" si="0"/>
        <v>4</v>
      </c>
      <c r="E9" s="212">
        <f>Profesional!I15</f>
        <v>170.33</v>
      </c>
      <c r="F9" s="212">
        <f>Profesional!F15</f>
        <v>1.13</v>
      </c>
      <c r="G9" s="202">
        <f>Profesional!P15</f>
        <v>5.05</v>
      </c>
      <c r="H9" s="202">
        <f>Profesional!Q15</f>
        <v>0.88</v>
      </c>
      <c r="I9" s="203">
        <f>Profesional!S15</f>
        <v>10.69</v>
      </c>
      <c r="J9" s="201">
        <f>Profesional!U15</f>
        <v>30.34</v>
      </c>
      <c r="K9" s="204">
        <f>IF(C9=0,"",Profesional!V15/C9)</f>
        <v>0.9997179921037789</v>
      </c>
      <c r="L9" s="205">
        <f>IF(C9=0,"",'[1]Profi'!AI13/C9)</f>
        <v>0</v>
      </c>
      <c r="M9" s="216">
        <f>IF(C9=0,"",Profesional!BB15/C9)</f>
        <v>0.841511562323745</v>
      </c>
      <c r="N9" s="207">
        <f>Profesional!AD15</f>
        <v>41.56</v>
      </c>
      <c r="O9" s="209">
        <f>'[1]Profi'!BE13</f>
        <v>13</v>
      </c>
      <c r="P9" s="211">
        <f>IF(C9=0,"",SUM(Profesional!AS15+Profesional!AT15)/C9*1000)</f>
        <v>5.076142131979695</v>
      </c>
      <c r="Q9" s="356">
        <f>Profesional!Z15</f>
        <v>13.68</v>
      </c>
      <c r="R9" s="15">
        <f>Profesional!BL15</f>
        <v>1</v>
      </c>
      <c r="S9" s="220">
        <f>'[1]Profi'!DG13</f>
        <v>0</v>
      </c>
    </row>
    <row r="10" spans="1:19" ht="12.75">
      <c r="A10" s="134" t="str">
        <f>CONCATENATE(Profesional!A16)</f>
        <v>05</v>
      </c>
      <c r="B10" s="117" t="str">
        <f>CONCATENATE(Profesional!B16)</f>
        <v>Rýmařov</v>
      </c>
      <c r="C10" s="332">
        <f>Profesional!C16</f>
        <v>8546</v>
      </c>
      <c r="D10" s="333">
        <f t="shared" si="0"/>
        <v>5</v>
      </c>
      <c r="E10" s="212">
        <f>Profesional!I16</f>
        <v>171.54</v>
      </c>
      <c r="F10" s="212">
        <f>Profesional!F16</f>
        <v>6.9</v>
      </c>
      <c r="G10" s="202">
        <f>Profesional!P16</f>
        <v>3.25</v>
      </c>
      <c r="H10" s="202">
        <f>Profesional!Q16</f>
        <v>1.65</v>
      </c>
      <c r="I10" s="203">
        <f>Profesional!S16</f>
        <v>11.26</v>
      </c>
      <c r="J10" s="201">
        <f>Profesional!U16</f>
        <v>29.11</v>
      </c>
      <c r="K10" s="204">
        <f>IF(C10=0,"",Profesional!V16/C10)</f>
        <v>3.3220219985958344</v>
      </c>
      <c r="L10" s="205">
        <f>IF(C10=0,"",'[1]Profi'!AI14/C10)</f>
        <v>0.7603557219751931</v>
      </c>
      <c r="M10" s="216">
        <f>IF(C10=0,"",Profesional!BB16/C10)</f>
        <v>0.3634448864966066</v>
      </c>
      <c r="N10" s="207">
        <f>Profesional!AD16</f>
        <v>47.6</v>
      </c>
      <c r="O10" s="209">
        <f>'[1]Profi'!BE14</f>
        <v>181</v>
      </c>
      <c r="P10" s="211">
        <f>IF(C10=0,"",SUM(Profesional!AS16+Profesional!AT16)/C10*1000)</f>
        <v>14.743739761291833</v>
      </c>
      <c r="Q10" s="356">
        <f>Profesional!Z16</f>
        <v>29.62</v>
      </c>
      <c r="R10" s="15">
        <f>Profesional!BL16</f>
        <v>4</v>
      </c>
      <c r="S10" s="220">
        <f>'[1]Profi'!DG14</f>
        <v>0</v>
      </c>
    </row>
    <row r="11" spans="1:19" ht="12.75">
      <c r="A11" s="134" t="str">
        <f>CONCATENATE(Profesional!A17)</f>
        <v>06</v>
      </c>
      <c r="B11" s="117" t="str">
        <f>CONCATENATE(Profesional!B17)</f>
        <v>Vrbno pod Pradědem</v>
      </c>
      <c r="C11" s="332">
        <f>Profesional!C17</f>
        <v>5336</v>
      </c>
      <c r="D11" s="333">
        <f t="shared" si="0"/>
        <v>5</v>
      </c>
      <c r="E11" s="212">
        <f>Profesional!I17</f>
        <v>200.9</v>
      </c>
      <c r="F11" s="212">
        <f>Profesional!F17</f>
        <v>7.31</v>
      </c>
      <c r="G11" s="202">
        <f>Profesional!P17</f>
        <v>6.6</v>
      </c>
      <c r="H11" s="202">
        <f>Profesional!Q17</f>
        <v>1.22</v>
      </c>
      <c r="I11" s="203">
        <f>Profesional!S17</f>
        <v>13.16</v>
      </c>
      <c r="J11" s="201">
        <f>Profesional!U17</f>
        <v>29.63</v>
      </c>
      <c r="K11" s="204">
        <f>IF(C11=0,"",Profesional!V17/C11)</f>
        <v>3.2010869565217392</v>
      </c>
      <c r="L11" s="205">
        <f>IF(C11=0,"",'[1]Profi'!AI15/C11)</f>
        <v>1.0146176911544227</v>
      </c>
      <c r="M11" s="216">
        <f>IF(C11=0,"",Profesional!BB17/C11)</f>
        <v>0.4158545727136432</v>
      </c>
      <c r="N11" s="207">
        <f>Profesional!AD17</f>
        <v>61.26</v>
      </c>
      <c r="O11" s="209">
        <f>'[1]Profi'!BE15</f>
        <v>54</v>
      </c>
      <c r="P11" s="211">
        <f>IF(C11=0,"",SUM(Profesional!AS17+Profesional!AT17)/C11*1000)</f>
        <v>13.493253373313344</v>
      </c>
      <c r="Q11" s="356">
        <f>Profesional!Z17</f>
        <v>8.52</v>
      </c>
      <c r="R11" s="15">
        <f>Profesional!BL17</f>
        <v>5</v>
      </c>
      <c r="S11" s="220">
        <f>'[1]Profi'!DG15</f>
        <v>0</v>
      </c>
    </row>
    <row r="12" spans="1:19" ht="12.75">
      <c r="A12" s="134" t="str">
        <f>CONCATENATE(Neprofi!A8)</f>
        <v>1</v>
      </c>
      <c r="B12" s="357" t="str">
        <f>CONCATENATE(Neprofi!B8)</f>
        <v>Andělská Hora</v>
      </c>
      <c r="C12" s="332">
        <f>Neprofi!C8</f>
        <v>367</v>
      </c>
      <c r="D12" s="333">
        <f t="shared" si="0"/>
        <v>1</v>
      </c>
      <c r="E12" s="212">
        <f>Neprofi!I8</f>
        <v>40.87</v>
      </c>
      <c r="F12" s="212">
        <f>Neprofi!F8</f>
        <v>0</v>
      </c>
      <c r="G12" s="202">
        <f>Neprofi!P8</f>
        <v>8.32</v>
      </c>
      <c r="H12" s="202">
        <f>Neprofi!Q8</f>
        <v>0.28</v>
      </c>
      <c r="I12" s="203">
        <f>Neprofi!S8</f>
        <v>13.62</v>
      </c>
      <c r="J12" s="201">
        <f>Neprofi!U8</f>
        <v>40</v>
      </c>
      <c r="K12" s="204">
        <f>IF(C12=0,"",Neprofi!V8/C12)</f>
        <v>1.1662125340599454</v>
      </c>
      <c r="L12" s="205">
        <f>IF(C12=0,"",'[1]Neprofi'!AI10/C12)</f>
        <v>0</v>
      </c>
      <c r="M12" s="216">
        <f>IF(C12=0,"",Neprofi!BB8/C12)</f>
        <v>0</v>
      </c>
      <c r="N12" s="207">
        <f>Neprofi!AD8</f>
        <v>16.86</v>
      </c>
      <c r="O12" s="209">
        <f>'[1]Neprofi'!BE10</f>
        <v>17</v>
      </c>
      <c r="P12" s="211">
        <f>IF(C12=0,"",SUM(Neprofi!AS8+Neprofi!AT8)/C12*1000)</f>
        <v>0</v>
      </c>
      <c r="Q12" s="356">
        <f>Neprofi!Z8</f>
        <v>0</v>
      </c>
      <c r="R12" s="15">
        <f>Neprofi!BL8</f>
        <v>0</v>
      </c>
      <c r="S12" s="220">
        <f>'[1]Neprofi'!DG10</f>
        <v>0</v>
      </c>
    </row>
    <row r="13" spans="1:19" ht="12.75">
      <c r="A13" s="134" t="str">
        <f>CONCATENATE(Neprofi!A9)</f>
        <v>2</v>
      </c>
      <c r="B13" s="357" t="str">
        <f>CONCATENATE(Neprofi!B9)</f>
        <v>Bílčice</v>
      </c>
      <c r="C13" s="332">
        <f>Neprofi!C9</f>
        <v>228</v>
      </c>
      <c r="D13" s="333">
        <f t="shared" si="0"/>
        <v>1</v>
      </c>
      <c r="E13" s="212">
        <f>Neprofi!I9</f>
        <v>109.65</v>
      </c>
      <c r="F13" s="212">
        <f>Neprofi!F9</f>
        <v>0</v>
      </c>
      <c r="G13" s="202">
        <f>Neprofi!P9</f>
        <v>11.92</v>
      </c>
      <c r="H13" s="202">
        <f>Neprofi!Q9</f>
        <v>0.9</v>
      </c>
      <c r="I13" s="203">
        <f>Neprofi!S9</f>
        <v>14.04</v>
      </c>
      <c r="J13" s="201">
        <f>Neprofi!U9</f>
        <v>28.13</v>
      </c>
      <c r="K13" s="204">
        <f>IF(C13=0,"",Neprofi!V9/C13)</f>
        <v>2.074561403508772</v>
      </c>
      <c r="L13" s="205">
        <f>IF(C13=0,"",'[1]Neprofi'!AI11/C13)</f>
        <v>0</v>
      </c>
      <c r="M13" s="216">
        <f>IF(C13=0,"",Neprofi!BB9/C13)</f>
        <v>0</v>
      </c>
      <c r="N13" s="207">
        <f>Neprofi!AD9</f>
        <v>76.44</v>
      </c>
      <c r="O13" s="209">
        <f>'[1]Neprofi'!BE11</f>
        <v>0</v>
      </c>
      <c r="P13" s="211">
        <f>IF(C13=0,"",SUM(Neprofi!AS9+Neprofi!AT9)/C13*1000)</f>
        <v>8.771929824561402</v>
      </c>
      <c r="Q13" s="356">
        <f>Neprofi!Z9</f>
        <v>6.55</v>
      </c>
      <c r="R13" s="15">
        <f>Neprofi!BL9</f>
        <v>0</v>
      </c>
      <c r="S13" s="220">
        <f>'[1]Neprofi'!DG11</f>
        <v>0</v>
      </c>
    </row>
    <row r="14" spans="1:19" ht="12.75">
      <c r="A14" s="134" t="str">
        <f>CONCATENATE(Neprofi!A10)</f>
        <v>3</v>
      </c>
      <c r="B14" s="357" t="str">
        <f>CONCATENATE(Neprofi!B10)</f>
        <v>Bohušov</v>
      </c>
      <c r="C14" s="332">
        <f>Neprofi!C10</f>
        <v>412</v>
      </c>
      <c r="D14" s="333">
        <f t="shared" si="0"/>
        <v>1</v>
      </c>
      <c r="E14" s="212">
        <f>Neprofi!I10</f>
        <v>48.54</v>
      </c>
      <c r="F14" s="212">
        <f>Neprofi!F10</f>
        <v>0</v>
      </c>
      <c r="G14" s="202">
        <f>Neprofi!P10</f>
        <v>5.95</v>
      </c>
      <c r="H14" s="202">
        <f>Neprofi!Q10</f>
        <v>0.03</v>
      </c>
      <c r="I14" s="203">
        <f>Neprofi!S10</f>
        <v>1.7</v>
      </c>
      <c r="J14" s="201">
        <f>Neprofi!U10</f>
        <v>14.29</v>
      </c>
      <c r="K14" s="204">
        <f>IF(C14=0,"",Neprofi!V10/C14)</f>
        <v>0.14805825242718446</v>
      </c>
      <c r="L14" s="205">
        <f>IF(C14=0,"",'[1]Neprofi'!AI12/C14)</f>
        <v>0</v>
      </c>
      <c r="M14" s="216">
        <f>IF(C14=0,"",Neprofi!BB10/C14)</f>
        <v>0</v>
      </c>
      <c r="N14" s="207">
        <f>Neprofi!AD10</f>
        <v>10.57</v>
      </c>
      <c r="O14" s="209">
        <f>'[1]Neprofi'!BE12</f>
        <v>0</v>
      </c>
      <c r="P14" s="211">
        <f>IF(C14=0,"",SUM(Neprofi!AS10+Neprofi!AT10)/C14*1000)</f>
        <v>2.4271844660194173</v>
      </c>
      <c r="Q14" s="356">
        <f>Neprofi!Z10</f>
        <v>49.18</v>
      </c>
      <c r="R14" s="15">
        <f>Neprofi!BL10</f>
        <v>0</v>
      </c>
      <c r="S14" s="220">
        <f>'[1]Neprofi'!DG12</f>
        <v>0</v>
      </c>
    </row>
    <row r="15" spans="1:19" ht="12.75">
      <c r="A15" s="134" t="str">
        <f>CONCATENATE(Neprofi!A11)</f>
        <v>4</v>
      </c>
      <c r="B15" s="357" t="str">
        <f>CONCATENATE(Neprofi!B11)</f>
        <v>Brantice</v>
      </c>
      <c r="C15" s="332">
        <f>Neprofi!C11</f>
        <v>1386</v>
      </c>
      <c r="D15" s="333">
        <f t="shared" si="0"/>
        <v>3</v>
      </c>
      <c r="E15" s="212">
        <f>Neprofi!I11</f>
        <v>21.65</v>
      </c>
      <c r="F15" s="212">
        <f>Neprofi!F11</f>
        <v>0</v>
      </c>
      <c r="G15" s="202">
        <f>Neprofi!P11</f>
        <v>1.74</v>
      </c>
      <c r="H15" s="202">
        <f>Neprofi!Q11</f>
        <v>0.74</v>
      </c>
      <c r="I15" s="203">
        <f>Neprofi!S11</f>
        <v>1.95</v>
      </c>
      <c r="J15" s="201">
        <f>Neprofi!U11</f>
        <v>18.52</v>
      </c>
      <c r="K15" s="204">
        <f>IF(C15=0,"",Neprofi!V11/C15)</f>
        <v>0.17676767676767677</v>
      </c>
      <c r="L15" s="205">
        <f>IF(C15=0,"",'[1]Neprofi'!AI13/C15)</f>
        <v>0</v>
      </c>
      <c r="M15" s="216">
        <f>IF(C15=0,"",Neprofi!BB11/C15)</f>
        <v>0</v>
      </c>
      <c r="N15" s="207">
        <f>Neprofi!AD11</f>
        <v>66</v>
      </c>
      <c r="O15" s="209">
        <f>'[1]Neprofi'!BE13</f>
        <v>0</v>
      </c>
      <c r="P15" s="211">
        <f>IF(C15=0,"",SUM(Neprofi!AS11+Neprofi!AT11)/C15*1000)</f>
        <v>0</v>
      </c>
      <c r="Q15" s="356">
        <f>Neprofi!Z11</f>
        <v>0</v>
      </c>
      <c r="R15" s="15">
        <f>Neprofi!BL11</f>
        <v>0</v>
      </c>
      <c r="S15" s="220">
        <f>'[1]Neprofi'!DG13</f>
        <v>0</v>
      </c>
    </row>
    <row r="16" spans="1:19" ht="12.75">
      <c r="A16" s="134" t="str">
        <f>CONCATENATE(Neprofi!A12)</f>
        <v>5</v>
      </c>
      <c r="B16" s="357" t="str">
        <f>CONCATENATE(Neprofi!B12)</f>
        <v>Dívčí Hrad</v>
      </c>
      <c r="C16" s="332">
        <f>Neprofi!C12</f>
        <v>302</v>
      </c>
      <c r="D16" s="333">
        <f t="shared" si="0"/>
        <v>1</v>
      </c>
      <c r="E16" s="212">
        <f>Neprofi!I12</f>
        <v>86.09</v>
      </c>
      <c r="F16" s="212">
        <f>Neprofi!F12</f>
        <v>0</v>
      </c>
      <c r="G16" s="202">
        <f>Neprofi!P12</f>
        <v>11.07</v>
      </c>
      <c r="H16" s="202">
        <f>Neprofi!Q12</f>
        <v>0.05</v>
      </c>
      <c r="I16" s="203">
        <f>Neprofi!S12</f>
        <v>0.99</v>
      </c>
      <c r="J16" s="201">
        <f>Neprofi!U12</f>
        <v>0</v>
      </c>
      <c r="K16" s="204">
        <f>IF(C16=0,"",Neprofi!V12/C16)</f>
        <v>0.15894039735099338</v>
      </c>
      <c r="L16" s="205">
        <f>IF(C16=0,"",'[1]Neprofi'!AI14/C16)</f>
        <v>0</v>
      </c>
      <c r="M16" s="216">
        <f>IF(C16=0,"",Neprofi!BB12/C16)</f>
        <v>0</v>
      </c>
      <c r="N16" s="207">
        <f>Neprofi!AD12</f>
        <v>55.67</v>
      </c>
      <c r="O16" s="209">
        <f>'[1]Neprofi'!BE14</f>
        <v>0</v>
      </c>
      <c r="P16" s="211">
        <f>IF(C16=0,"",SUM(Neprofi!AS12+Neprofi!AT12)/C16*1000)</f>
        <v>0</v>
      </c>
      <c r="Q16" s="356">
        <f>Neprofi!Z12</f>
        <v>0</v>
      </c>
      <c r="R16" s="15">
        <f>Neprofi!BL12</f>
        <v>0</v>
      </c>
      <c r="S16" s="220">
        <f>'[1]Neprofi'!DG14</f>
        <v>30</v>
      </c>
    </row>
    <row r="17" spans="1:19" ht="12.75">
      <c r="A17" s="134" t="str">
        <f>CONCATENATE(Neprofi!A13)</f>
        <v>6</v>
      </c>
      <c r="B17" s="357" t="str">
        <f>CONCATENATE(Neprofi!B13)</f>
        <v>Dvorce</v>
      </c>
      <c r="C17" s="332">
        <f>Neprofi!C13</f>
        <v>1362</v>
      </c>
      <c r="D17" s="333">
        <f t="shared" si="0"/>
        <v>3</v>
      </c>
      <c r="E17" s="212">
        <f>Neprofi!I13</f>
        <v>98.38</v>
      </c>
      <c r="F17" s="212">
        <f>Neprofi!F13</f>
        <v>4.41</v>
      </c>
      <c r="G17" s="202">
        <f>Neprofi!P13</f>
        <v>5.53</v>
      </c>
      <c r="H17" s="202">
        <f>Neprofi!Q13</f>
        <v>1.57</v>
      </c>
      <c r="I17" s="203">
        <f>Neprofi!S13</f>
        <v>8.81</v>
      </c>
      <c r="J17" s="201">
        <f>Neprofi!U13</f>
        <v>43.33</v>
      </c>
      <c r="K17" s="204">
        <f>IF(C17=0,"",Neprofi!V13/C17)</f>
        <v>1.2378854625550662</v>
      </c>
      <c r="L17" s="205">
        <f>IF(C17=0,"",'[1]Neprofi'!AI15/C17)</f>
        <v>0.021292217327459617</v>
      </c>
      <c r="M17" s="216">
        <f>IF(C17=0,"",Neprofi!BB13/C17)</f>
        <v>0</v>
      </c>
      <c r="N17" s="207">
        <f>Neprofi!AD13</f>
        <v>98.77</v>
      </c>
      <c r="O17" s="209">
        <f>'[1]Neprofi'!BE15</f>
        <v>0</v>
      </c>
      <c r="P17" s="211">
        <f>IF(C17=0,"",SUM(Neprofi!AS13+Neprofi!AT13)/C17*1000)</f>
        <v>2.2026431718061676</v>
      </c>
      <c r="Q17" s="356">
        <f>Neprofi!Z13</f>
        <v>1.81</v>
      </c>
      <c r="R17" s="15">
        <f>Neprofi!BL13</f>
        <v>0</v>
      </c>
      <c r="S17" s="220">
        <f>'[1]Neprofi'!DG15</f>
        <v>0</v>
      </c>
    </row>
    <row r="18" spans="1:19" ht="12.75">
      <c r="A18" s="134" t="str">
        <f>CONCATENATE(Neprofi!A14)</f>
        <v>7</v>
      </c>
      <c r="B18" s="357" t="str">
        <f>CONCATENATE(Neprofi!B14)</f>
        <v>Heřmanovice</v>
      </c>
      <c r="C18" s="332">
        <f>Neprofi!C14</f>
        <v>345</v>
      </c>
      <c r="D18" s="333">
        <f t="shared" si="0"/>
        <v>1</v>
      </c>
      <c r="E18" s="212">
        <f>Neprofi!I14</f>
        <v>695.65</v>
      </c>
      <c r="F18" s="212">
        <f>Neprofi!F14</f>
        <v>0</v>
      </c>
      <c r="G18" s="202">
        <f>Neprofi!P14</f>
        <v>8.38</v>
      </c>
      <c r="H18" s="202">
        <f>Neprofi!Q14</f>
        <v>0.21</v>
      </c>
      <c r="I18" s="203">
        <f>Neprofi!S14</f>
        <v>5.8</v>
      </c>
      <c r="J18" s="201">
        <f>Neprofi!U14</f>
        <v>0</v>
      </c>
      <c r="K18" s="204">
        <f>IF(C18=0,"",Neprofi!V14/C18)</f>
        <v>0.5884057971014492</v>
      </c>
      <c r="L18" s="205">
        <f>IF(C18=0,"",'[1]Neprofi'!AI16/C18)</f>
        <v>0</v>
      </c>
      <c r="M18" s="216">
        <f>IF(C18=0,"",Neprofi!BB14/C18)</f>
        <v>0</v>
      </c>
      <c r="N18" s="207">
        <f>Neprofi!AD14</f>
        <v>29.8</v>
      </c>
      <c r="O18" s="209">
        <f>'[1]Neprofi'!BE16</f>
        <v>0</v>
      </c>
      <c r="P18" s="211">
        <f>IF(C18=0,"",SUM(Neprofi!AS14+Neprofi!AT14)/C18*1000)</f>
        <v>0</v>
      </c>
      <c r="Q18" s="356">
        <f>Neprofi!Z14</f>
        <v>0</v>
      </c>
      <c r="R18" s="15">
        <f>Neprofi!BL14</f>
        <v>0</v>
      </c>
      <c r="S18" s="220">
        <f>'[1]Neprofi'!DG16</f>
        <v>0</v>
      </c>
    </row>
    <row r="19" spans="1:19" ht="12.75">
      <c r="A19" s="134" t="str">
        <f>CONCATENATE(Neprofi!A15)</f>
        <v>8</v>
      </c>
      <c r="B19" s="357" t="str">
        <f>CONCATENATE(Neprofi!B15)</f>
        <v>Hlinka</v>
      </c>
      <c r="C19" s="332">
        <f>Neprofi!C15</f>
        <v>191</v>
      </c>
      <c r="D19" s="333">
        <f t="shared" si="0"/>
        <v>1</v>
      </c>
      <c r="E19" s="212">
        <f>Neprofi!I15</f>
        <v>471.2</v>
      </c>
      <c r="F19" s="212">
        <f>Neprofi!F15</f>
        <v>0</v>
      </c>
      <c r="G19" s="202">
        <f>Neprofi!P15</f>
        <v>6.89</v>
      </c>
      <c r="H19" s="202">
        <f>Neprofi!Q15</f>
        <v>0.5</v>
      </c>
      <c r="I19" s="203">
        <f>Neprofi!S15</f>
        <v>7.33</v>
      </c>
      <c r="J19" s="201">
        <f>Neprofi!U15</f>
        <v>14.29</v>
      </c>
      <c r="K19" s="204">
        <f>IF(C19=0,"",Neprofi!V15/C19)</f>
        <v>2.115183246073298</v>
      </c>
      <c r="L19" s="205">
        <f>IF(C19=0,"",'[1]Neprofi'!AI17/C19)</f>
        <v>0</v>
      </c>
      <c r="M19" s="216">
        <f>IF(C19=0,"",Neprofi!BB15/C19)</f>
        <v>0</v>
      </c>
      <c r="N19" s="207">
        <f>Neprofi!AD15</f>
        <v>47.36</v>
      </c>
      <c r="O19" s="209">
        <f>'[1]Neprofi'!BE17</f>
        <v>0</v>
      </c>
      <c r="P19" s="211">
        <f>IF(C19=0,"",SUM(Neprofi!AS15+Neprofi!AT15)/C19*1000)</f>
        <v>0</v>
      </c>
      <c r="Q19" s="356">
        <f>Neprofi!Z15</f>
        <v>0</v>
      </c>
      <c r="R19" s="15">
        <f>Neprofi!BL15</f>
        <v>0</v>
      </c>
      <c r="S19" s="220">
        <f>'[1]Neprofi'!DG17</f>
        <v>0</v>
      </c>
    </row>
    <row r="20" spans="1:19" ht="12.75">
      <c r="A20" s="134" t="str">
        <f>CONCATENATE(Neprofi!A16)</f>
        <v>9</v>
      </c>
      <c r="B20" s="357" t="str">
        <f>CONCATENATE(Neprofi!B16)</f>
        <v>Holčovice</v>
      </c>
      <c r="C20" s="332">
        <f>Neprofi!C16</f>
        <v>725</v>
      </c>
      <c r="D20" s="333">
        <f t="shared" si="0"/>
        <v>2</v>
      </c>
      <c r="E20" s="212">
        <f>Neprofi!I16</f>
        <v>245.52</v>
      </c>
      <c r="F20" s="212">
        <f>Neprofi!F16</f>
        <v>0</v>
      </c>
      <c r="G20" s="202">
        <f>Neprofi!P16</f>
        <v>8.58</v>
      </c>
      <c r="H20" s="202">
        <f>Neprofi!Q16</f>
        <v>0.08</v>
      </c>
      <c r="I20" s="203">
        <f>Neprofi!S16</f>
        <v>5.79</v>
      </c>
      <c r="J20" s="201">
        <f>Neprofi!U16</f>
        <v>52.38</v>
      </c>
      <c r="K20" s="204">
        <f>IF(C20=0,"",Neprofi!V16/C20)</f>
        <v>0.2303448275862069</v>
      </c>
      <c r="L20" s="205">
        <f>IF(C20=0,"",'[1]Neprofi'!AI18/C20)</f>
        <v>0</v>
      </c>
      <c r="M20" s="216">
        <f>IF(C20=0,"",Neprofi!BB16/C20)</f>
        <v>0</v>
      </c>
      <c r="N20" s="207">
        <f>Neprofi!AD16</f>
        <v>11.45</v>
      </c>
      <c r="O20" s="209">
        <f>'[1]Neprofi'!BE18</f>
        <v>0</v>
      </c>
      <c r="P20" s="211">
        <f>IF(C20=0,"",SUM(Neprofi!AS16+Neprofi!AT16)/C20*1000)</f>
        <v>0</v>
      </c>
      <c r="Q20" s="356">
        <f>Neprofi!Z16</f>
        <v>0</v>
      </c>
      <c r="R20" s="15">
        <f>Neprofi!BL16</f>
        <v>0</v>
      </c>
      <c r="S20" s="220">
        <f>'[1]Neprofi'!DG18</f>
        <v>0</v>
      </c>
    </row>
    <row r="21" spans="1:19" ht="12.75">
      <c r="A21" s="134" t="str">
        <f>CONCATENATE(Neprofi!A17)</f>
        <v>10</v>
      </c>
      <c r="B21" s="357" t="str">
        <f>CONCATENATE(Neprofi!B17)</f>
        <v>Horní Město</v>
      </c>
      <c r="C21" s="332">
        <f>Neprofi!C17</f>
        <v>875</v>
      </c>
      <c r="D21" s="333">
        <f t="shared" si="0"/>
        <v>2</v>
      </c>
      <c r="E21" s="212">
        <f>Neprofi!I17</f>
        <v>5.71</v>
      </c>
      <c r="F21" s="212">
        <f>Neprofi!F17</f>
        <v>4.57</v>
      </c>
      <c r="G21" s="202">
        <f>Neprofi!P17</f>
        <v>0.87</v>
      </c>
      <c r="H21" s="202">
        <f>Neprofi!Q17</f>
        <v>0.11</v>
      </c>
      <c r="I21" s="203">
        <f>Neprofi!S17</f>
        <v>1.14</v>
      </c>
      <c r="J21" s="201">
        <f>Neprofi!U17</f>
        <v>10</v>
      </c>
      <c r="K21" s="204">
        <f>IF(C21=0,"",Neprofi!V17/C21)</f>
        <v>0.032</v>
      </c>
      <c r="L21" s="205">
        <f>IF(C21=0,"",'[1]Neprofi'!AI19/C21)</f>
        <v>0</v>
      </c>
      <c r="M21" s="216">
        <f>IF(C21=0,"",Neprofi!BB17/C21)</f>
        <v>0</v>
      </c>
      <c r="N21" s="207">
        <f>Neprofi!AD17</f>
        <v>8.5</v>
      </c>
      <c r="O21" s="209">
        <f>'[1]Neprofi'!BE19</f>
        <v>0</v>
      </c>
      <c r="P21" s="211">
        <f>IF(C21=0,"",SUM(Neprofi!AS17+Neprofi!AT17)/C21*1000)</f>
        <v>0</v>
      </c>
      <c r="Q21" s="356">
        <f>Neprofi!Z17</f>
        <v>0</v>
      </c>
      <c r="R21" s="15">
        <f>Neprofi!BL17</f>
        <v>0</v>
      </c>
      <c r="S21" s="220">
        <f>'[1]Neprofi'!DG19</f>
        <v>0</v>
      </c>
    </row>
    <row r="22" spans="1:19" ht="12.75">
      <c r="A22" s="134" t="str">
        <f>CONCATENATE(Neprofi!A18)</f>
        <v>11</v>
      </c>
      <c r="B22" s="357" t="str">
        <f>CONCATENATE(Neprofi!B18)</f>
        <v>Hošťálkovy</v>
      </c>
      <c r="C22" s="332">
        <f>Neprofi!C18</f>
        <v>595</v>
      </c>
      <c r="D22" s="333">
        <f t="shared" si="0"/>
        <v>2</v>
      </c>
      <c r="E22" s="212">
        <f>Neprofi!I18</f>
        <v>189.92</v>
      </c>
      <c r="F22" s="212">
        <f>Neprofi!F18</f>
        <v>0</v>
      </c>
      <c r="G22" s="202">
        <f>Neprofi!P18</f>
        <v>3.98</v>
      </c>
      <c r="H22" s="202">
        <f>Neprofi!Q18</f>
        <v>0.47</v>
      </c>
      <c r="I22" s="203">
        <f>Neprofi!S18</f>
        <v>4.37</v>
      </c>
      <c r="J22" s="201">
        <f>Neprofi!U18</f>
        <v>23.08</v>
      </c>
      <c r="K22" s="204">
        <f>IF(C22=0,"",Neprofi!V18/C22)</f>
        <v>0.3277310924369748</v>
      </c>
      <c r="L22" s="205">
        <f>IF(C22=0,"",'[1]Neprofi'!AI20/C22)</f>
        <v>0</v>
      </c>
      <c r="M22" s="216">
        <f>IF(C22=0,"",Neprofi!BB18/C22)</f>
        <v>0</v>
      </c>
      <c r="N22" s="207">
        <f>Neprofi!AD18</f>
        <v>42.69</v>
      </c>
      <c r="O22" s="209">
        <f>'[1]Neprofi'!BE20</f>
        <v>0</v>
      </c>
      <c r="P22" s="211">
        <f>IF(C22=0,"",SUM(Neprofi!AS18+Neprofi!AT18)/C22*1000)</f>
        <v>0</v>
      </c>
      <c r="Q22" s="356">
        <f>Neprofi!Z18</f>
        <v>0</v>
      </c>
      <c r="R22" s="15">
        <f>Neprofi!BL18</f>
        <v>0</v>
      </c>
      <c r="S22" s="220">
        <f>'[1]Neprofi'!DG20</f>
        <v>0</v>
      </c>
    </row>
    <row r="23" spans="1:19" ht="12.75">
      <c r="A23" s="134" t="str">
        <f>CONCATENATE(Neprofi!A19)</f>
        <v>12</v>
      </c>
      <c r="B23" s="357" t="str">
        <f>CONCATENATE(Neprofi!B19)</f>
        <v>Janov</v>
      </c>
      <c r="C23" s="332">
        <f>Neprofi!C19</f>
        <v>296</v>
      </c>
      <c r="D23" s="333">
        <f t="shared" si="0"/>
        <v>1</v>
      </c>
      <c r="E23" s="212">
        <f>Neprofi!I19</f>
        <v>121.62</v>
      </c>
      <c r="F23" s="212">
        <f>Neprofi!F19</f>
        <v>0</v>
      </c>
      <c r="G23" s="202">
        <f>Neprofi!P19</f>
        <v>8.39</v>
      </c>
      <c r="H23" s="202">
        <f>Neprofi!Q19</f>
        <v>0.42</v>
      </c>
      <c r="I23" s="203">
        <f>Neprofi!S19</f>
        <v>9.46</v>
      </c>
      <c r="J23" s="201">
        <f>Neprofi!U19</f>
        <v>32.14</v>
      </c>
      <c r="K23" s="204">
        <f>IF(C23=0,"",Neprofi!V19/C23)</f>
        <v>0.7702702702702703</v>
      </c>
      <c r="L23" s="205">
        <f>IF(C23=0,"",'[1]Neprofi'!AI21/C23)</f>
        <v>0</v>
      </c>
      <c r="M23" s="216">
        <f>IF(C23=0,"",Neprofi!BB19/C23)</f>
        <v>0</v>
      </c>
      <c r="N23" s="207">
        <f>Neprofi!AD19</f>
        <v>37.43</v>
      </c>
      <c r="O23" s="209">
        <f>'[1]Neprofi'!BE21</f>
        <v>151</v>
      </c>
      <c r="P23" s="211">
        <f>IF(C23=0,"",SUM(Neprofi!AS19+Neprofi!AT19)/C23*1000)</f>
        <v>0</v>
      </c>
      <c r="Q23" s="356">
        <f>Neprofi!Z19</f>
        <v>0</v>
      </c>
      <c r="R23" s="15">
        <f>Neprofi!BL19</f>
        <v>0</v>
      </c>
      <c r="S23" s="220">
        <f>'[1]Neprofi'!DG21</f>
        <v>0</v>
      </c>
    </row>
    <row r="24" spans="1:19" ht="12.75">
      <c r="A24" s="134" t="str">
        <f>CONCATENATE(Neprofi!A20)</f>
        <v>13</v>
      </c>
      <c r="B24" s="357" t="str">
        <f>CONCATENATE(Neprofi!B20)</f>
        <v>Jindřichov</v>
      </c>
      <c r="C24" s="332">
        <f>Neprofi!C20</f>
        <v>1295</v>
      </c>
      <c r="D24" s="333">
        <f t="shared" si="0"/>
        <v>3</v>
      </c>
      <c r="E24" s="212">
        <f>Neprofi!I20</f>
        <v>54.05</v>
      </c>
      <c r="F24" s="212">
        <f>Neprofi!F20</f>
        <v>0</v>
      </c>
      <c r="G24" s="202">
        <f>Neprofi!P20</f>
        <v>5.21</v>
      </c>
      <c r="H24" s="202">
        <f>Neprofi!Q20</f>
        <v>0.24</v>
      </c>
      <c r="I24" s="203">
        <f>Neprofi!S20</f>
        <v>3.32</v>
      </c>
      <c r="J24" s="201">
        <f>Neprofi!U20</f>
        <v>51.16</v>
      </c>
      <c r="K24" s="204">
        <f>IF(C24=0,"",Neprofi!V20/C24)</f>
        <v>0.5552123552123552</v>
      </c>
      <c r="L24" s="205">
        <f>IF(C24=0,"",'[1]Neprofi'!AI22/C24)</f>
        <v>0</v>
      </c>
      <c r="M24" s="216">
        <f>IF(C24=0,"",Neprofi!BB20/C24)</f>
        <v>0</v>
      </c>
      <c r="N24" s="207">
        <f>Neprofi!AD20</f>
        <v>37.33</v>
      </c>
      <c r="O24" s="209">
        <f>'[1]Neprofi'!BE22</f>
        <v>37</v>
      </c>
      <c r="P24" s="211">
        <f>IF(C24=0,"",SUM(Neprofi!AS20+Neprofi!AT20)/C24*1000)</f>
        <v>0.7722007722007722</v>
      </c>
      <c r="Q24" s="356">
        <f>Neprofi!Z20</f>
        <v>3.89</v>
      </c>
      <c r="R24" s="15">
        <f>Neprofi!BL20</f>
        <v>0</v>
      </c>
      <c r="S24" s="220">
        <f>'[1]Neprofi'!DG22</f>
        <v>0</v>
      </c>
    </row>
    <row r="25" spans="1:19" ht="12.75">
      <c r="A25" s="134" t="str">
        <f>CONCATENATE(Neprofi!A21)</f>
        <v>14</v>
      </c>
      <c r="B25" s="357" t="str">
        <f>CONCATENATE(Neprofi!B21)</f>
        <v>Jiříkov</v>
      </c>
      <c r="C25" s="332">
        <f>Neprofi!C21</f>
        <v>277</v>
      </c>
      <c r="D25" s="333">
        <f t="shared" si="0"/>
        <v>1</v>
      </c>
      <c r="E25" s="212">
        <f>Neprofi!I21</f>
        <v>93.86</v>
      </c>
      <c r="F25" s="212">
        <f>Neprofi!F21</f>
        <v>0</v>
      </c>
      <c r="G25" s="202">
        <f>Neprofi!P21</f>
        <v>5.82</v>
      </c>
      <c r="H25" s="202">
        <f>Neprofi!Q21</f>
        <v>0.02</v>
      </c>
      <c r="I25" s="203">
        <f>Neprofi!S21</f>
        <v>1.08</v>
      </c>
      <c r="J25" s="201">
        <f>Neprofi!U21</f>
        <v>0</v>
      </c>
      <c r="K25" s="204">
        <f>IF(C25=0,"",Neprofi!V21/C25)</f>
        <v>0.02888086642599278</v>
      </c>
      <c r="L25" s="205">
        <f>IF(C25=0,"",'[1]Neprofi'!AI23/C25)</f>
        <v>0</v>
      </c>
      <c r="M25" s="216">
        <f>IF(C25=0,"",Neprofi!BB21/C25)</f>
        <v>0</v>
      </c>
      <c r="N25" s="207">
        <f>Neprofi!AD21</f>
        <v>11.67</v>
      </c>
      <c r="O25" s="209">
        <f>'[1]Neprofi'!BE23</f>
        <v>0</v>
      </c>
      <c r="P25" s="211">
        <f>IF(C25=0,"",SUM(Neprofi!AS21+Neprofi!AT21)/C25*1000)</f>
        <v>0</v>
      </c>
      <c r="Q25" s="356">
        <f>Neprofi!Z21</f>
        <v>0</v>
      </c>
      <c r="R25" s="15">
        <f>Neprofi!BL21</f>
        <v>0</v>
      </c>
      <c r="S25" s="220">
        <f>'[1]Neprofi'!DG23</f>
        <v>150</v>
      </c>
    </row>
    <row r="26" spans="1:19" ht="12.75">
      <c r="A26" s="134" t="str">
        <f>CONCATENATE(Neprofi!A22)</f>
        <v>15</v>
      </c>
      <c r="B26" s="357" t="str">
        <f>CONCATENATE(Neprofi!B22)</f>
        <v>Karlovice</v>
      </c>
      <c r="C26" s="332">
        <f>Neprofi!C22</f>
        <v>1049</v>
      </c>
      <c r="D26" s="333">
        <f t="shared" si="0"/>
        <v>3</v>
      </c>
      <c r="E26" s="212">
        <f>Neprofi!I22</f>
        <v>164.92</v>
      </c>
      <c r="F26" s="212">
        <f>Neprofi!F22</f>
        <v>0</v>
      </c>
      <c r="G26" s="202">
        <f>Neprofi!P22</f>
        <v>3.57</v>
      </c>
      <c r="H26" s="202">
        <f>Neprofi!Q22</f>
        <v>0.18</v>
      </c>
      <c r="I26" s="203">
        <f>Neprofi!S22</f>
        <v>6.1</v>
      </c>
      <c r="J26" s="201">
        <f>Neprofi!U22</f>
        <v>14.06</v>
      </c>
      <c r="K26" s="204">
        <f>IF(C26=0,"",Neprofi!V22/C26)</f>
        <v>0.1801715919923737</v>
      </c>
      <c r="L26" s="205">
        <f>IF(C26=0,"",'[1]Neprofi'!AI24/C26)</f>
        <v>0</v>
      </c>
      <c r="M26" s="216">
        <f>IF(C26=0,"",Neprofi!BB22/C26)</f>
        <v>0</v>
      </c>
      <c r="N26" s="207">
        <f>Neprofi!AD22</f>
        <v>10.34</v>
      </c>
      <c r="O26" s="209">
        <f>'[1]Neprofi'!BE24</f>
        <v>0</v>
      </c>
      <c r="P26" s="211">
        <f>IF(C26=0,"",SUM(Neprofi!AS22+Neprofi!AT22)/C26*1000)</f>
        <v>0</v>
      </c>
      <c r="Q26" s="356">
        <f>Neprofi!Z22</f>
        <v>0</v>
      </c>
      <c r="R26" s="15">
        <f>Neprofi!BL22</f>
        <v>0.1</v>
      </c>
      <c r="S26" s="220">
        <f>'[1]Neprofi'!DG24</f>
        <v>0</v>
      </c>
    </row>
    <row r="27" spans="1:19" ht="12.75">
      <c r="A27" s="134" t="str">
        <f>CONCATENATE(Neprofi!A23)</f>
        <v>16</v>
      </c>
      <c r="B27" s="357" t="str">
        <f>CONCATENATE(Neprofi!B23)</f>
        <v>Krasov</v>
      </c>
      <c r="C27" s="332">
        <f>Neprofi!C23</f>
        <v>330</v>
      </c>
      <c r="D27" s="333">
        <f t="shared" si="0"/>
        <v>1</v>
      </c>
      <c r="E27" s="212">
        <f>Neprofi!I23</f>
        <v>39.39</v>
      </c>
      <c r="F27" s="212">
        <f>Neprofi!F23</f>
        <v>0</v>
      </c>
      <c r="G27" s="202">
        <f>Neprofi!P23</f>
        <v>6.58</v>
      </c>
      <c r="H27" s="202">
        <f>Neprofi!Q23</f>
        <v>0.21</v>
      </c>
      <c r="I27" s="203">
        <f>Neprofi!S23</f>
        <v>3.64</v>
      </c>
      <c r="J27" s="201">
        <f>Neprofi!U23</f>
        <v>0</v>
      </c>
      <c r="K27" s="204">
        <f>IF(C27=0,"",Neprofi!V23/C27)</f>
        <v>0.43636363636363634</v>
      </c>
      <c r="L27" s="205">
        <f>IF(C27=0,"",'[1]Neprofi'!AI25/C27)</f>
        <v>0</v>
      </c>
      <c r="M27" s="216">
        <f>IF(C27=0,"",Neprofi!BB23/C27)</f>
        <v>0</v>
      </c>
      <c r="N27" s="207">
        <f>Neprofi!AD23</f>
        <v>38.5</v>
      </c>
      <c r="O27" s="209">
        <f>'[1]Neprofi'!BE25</f>
        <v>0</v>
      </c>
      <c r="P27" s="211">
        <f>IF(C27=0,"",SUM(Neprofi!AS23+Neprofi!AT23)/C27*1000)</f>
        <v>0</v>
      </c>
      <c r="Q27" s="356">
        <f>Neprofi!Z23</f>
        <v>0</v>
      </c>
      <c r="R27" s="15">
        <f>Neprofi!BL23</f>
        <v>0</v>
      </c>
      <c r="S27" s="220">
        <f>'[1]Neprofi'!DG25</f>
        <v>0</v>
      </c>
    </row>
    <row r="28" spans="1:19" ht="12.75">
      <c r="A28" s="134" t="str">
        <f>CONCATENATE(Neprofi!A24)</f>
        <v>17</v>
      </c>
      <c r="B28" s="357" t="str">
        <f>CONCATENATE(Neprofi!B24)</f>
        <v>Křišťanovice</v>
      </c>
      <c r="C28" s="332">
        <f>Neprofi!C24</f>
        <v>269</v>
      </c>
      <c r="D28" s="333">
        <f t="shared" si="0"/>
        <v>1</v>
      </c>
      <c r="E28" s="212">
        <f>Neprofi!I24</f>
        <v>122.68</v>
      </c>
      <c r="F28" s="212">
        <f>Neprofi!F24</f>
        <v>3.72</v>
      </c>
      <c r="G28" s="202">
        <f>Neprofi!P24</f>
        <v>15.48</v>
      </c>
      <c r="H28" s="202">
        <f>Neprofi!Q24</f>
        <v>0.23</v>
      </c>
      <c r="I28" s="203">
        <f>Neprofi!S24</f>
        <v>9.29</v>
      </c>
      <c r="J28" s="201">
        <f>Neprofi!U24</f>
        <v>8</v>
      </c>
      <c r="K28" s="204">
        <f>IF(C28=0,"",Neprofi!V24/C28)</f>
        <v>1.063197026022305</v>
      </c>
      <c r="L28" s="205">
        <f>IF(C28=0,"",'[1]Neprofi'!AI26/C28)</f>
        <v>0</v>
      </c>
      <c r="M28" s="216">
        <f>IF(C28=0,"",Neprofi!BB24/C28)</f>
        <v>0</v>
      </c>
      <c r="N28" s="207">
        <f>Neprofi!AD24</f>
        <v>38.32</v>
      </c>
      <c r="O28" s="209">
        <f>'[1]Neprofi'!BE26</f>
        <v>0</v>
      </c>
      <c r="P28" s="211">
        <f>IF(C28=0,"",SUM(Neprofi!AS24+Neprofi!AT24)/C28*1000)</f>
        <v>3.717472118959108</v>
      </c>
      <c r="Q28" s="356">
        <f>Neprofi!Z24</f>
        <v>5.24</v>
      </c>
      <c r="R28" s="15">
        <f>Neprofi!BL24</f>
        <v>0</v>
      </c>
      <c r="S28" s="220">
        <f>'[1]Neprofi'!DG26</f>
        <v>0</v>
      </c>
    </row>
    <row r="29" spans="1:19" ht="12.75">
      <c r="A29" s="134" t="str">
        <f>CONCATENATE(Neprofi!A25)</f>
        <v>18</v>
      </c>
      <c r="B29" s="357" t="str">
        <f>CONCATENATE(Neprofi!B25)</f>
        <v>Leskovec</v>
      </c>
      <c r="C29" s="332">
        <f>Neprofi!C25</f>
        <v>429</v>
      </c>
      <c r="D29" s="333">
        <f t="shared" si="0"/>
        <v>1</v>
      </c>
      <c r="E29" s="212">
        <f>Neprofi!I25</f>
        <v>93.24</v>
      </c>
      <c r="F29" s="212">
        <f>Neprofi!F25</f>
        <v>0</v>
      </c>
      <c r="G29" s="202">
        <f>Neprofi!P25</f>
        <v>9.34</v>
      </c>
      <c r="H29" s="202">
        <f>Neprofi!Q25</f>
        <v>0.25</v>
      </c>
      <c r="I29" s="203">
        <f>Neprofi!S25</f>
        <v>6.99</v>
      </c>
      <c r="J29" s="201">
        <f>Neprofi!U25</f>
        <v>23.33</v>
      </c>
      <c r="K29" s="204">
        <f>IF(C29=0,"",Neprofi!V25/C29)</f>
        <v>0.5594405594405595</v>
      </c>
      <c r="L29" s="205">
        <f>IF(C29=0,"",'[1]Neprofi'!AI27/C29)</f>
        <v>0</v>
      </c>
      <c r="M29" s="216">
        <f>IF(C29=0,"",Neprofi!BB25/C29)</f>
        <v>0</v>
      </c>
      <c r="N29" s="207">
        <f>Neprofi!AD25</f>
        <v>33.57</v>
      </c>
      <c r="O29" s="209">
        <f>'[1]Neprofi'!BE27</f>
        <v>0</v>
      </c>
      <c r="P29" s="211">
        <f>IF(C29=0,"",SUM(Neprofi!AS25+Neprofi!AT25)/C29*1000)</f>
        <v>0</v>
      </c>
      <c r="Q29" s="356">
        <f>Neprofi!Z25</f>
        <v>0</v>
      </c>
      <c r="R29" s="15">
        <f>Neprofi!BL25</f>
        <v>0</v>
      </c>
      <c r="S29" s="220">
        <f>'[1]Neprofi'!DG27</f>
        <v>0</v>
      </c>
    </row>
    <row r="30" spans="1:19" ht="12.75">
      <c r="A30" s="134" t="str">
        <f>CONCATENATE(Neprofi!A26)</f>
        <v>19</v>
      </c>
      <c r="B30" s="357" t="str">
        <f>CONCATENATE(Neprofi!B26)</f>
        <v>Liptaň</v>
      </c>
      <c r="C30" s="332">
        <f>Neprofi!C26</f>
        <v>467</v>
      </c>
      <c r="D30" s="333">
        <f t="shared" si="0"/>
        <v>1</v>
      </c>
      <c r="E30" s="212">
        <f>Neprofi!I26</f>
        <v>70.66</v>
      </c>
      <c r="F30" s="212">
        <f>Neprofi!F26</f>
        <v>0</v>
      </c>
      <c r="G30" s="202">
        <f>Neprofi!P26</f>
        <v>6.73</v>
      </c>
      <c r="H30" s="202">
        <f>Neprofi!Q26</f>
        <v>0.15</v>
      </c>
      <c r="I30" s="203">
        <f>Neprofi!S26</f>
        <v>8.78</v>
      </c>
      <c r="J30" s="201">
        <f>Neprofi!U26</f>
        <v>24.39</v>
      </c>
      <c r="K30" s="204">
        <f>IF(C30=0,"",Neprofi!V26/C30)</f>
        <v>0.7237687366167024</v>
      </c>
      <c r="L30" s="205">
        <f>IF(C30=0,"",'[1]Neprofi'!AI28/C30)</f>
        <v>0</v>
      </c>
      <c r="M30" s="216">
        <f>IF(C30=0,"",Neprofi!BB26/C30)</f>
        <v>0</v>
      </c>
      <c r="N30" s="207">
        <f>Neprofi!AD26</f>
        <v>11.24</v>
      </c>
      <c r="O30" s="209">
        <f>'[1]Neprofi'!BE28</f>
        <v>0</v>
      </c>
      <c r="P30" s="211">
        <f>IF(C30=0,"",SUM(Neprofi!AS26+Neprofi!AT26)/C30*1000)</f>
        <v>0</v>
      </c>
      <c r="Q30" s="356">
        <f>Neprofi!Z26</f>
        <v>0</v>
      </c>
      <c r="R30" s="15">
        <f>Neprofi!BL26</f>
        <v>0</v>
      </c>
      <c r="S30" s="220">
        <f>'[1]Neprofi'!DG28</f>
        <v>0</v>
      </c>
    </row>
    <row r="31" spans="1:19" ht="12.75">
      <c r="A31" s="134" t="str">
        <f>CONCATENATE(Neprofi!A27)</f>
        <v>20</v>
      </c>
      <c r="B31" s="357" t="str">
        <f>CONCATENATE(Neprofi!B27)</f>
        <v>Lomnice</v>
      </c>
      <c r="C31" s="332">
        <f>Neprofi!C27</f>
        <v>513</v>
      </c>
      <c r="D31" s="333">
        <f t="shared" si="0"/>
        <v>2</v>
      </c>
      <c r="E31" s="212">
        <f>Neprofi!I27</f>
        <v>85.77</v>
      </c>
      <c r="F31" s="212">
        <f>Neprofi!F27</f>
        <v>0</v>
      </c>
      <c r="G31" s="202">
        <f>Neprofi!P27</f>
        <v>8.33</v>
      </c>
      <c r="H31" s="202">
        <f>Neprofi!Q27</f>
        <v>0.1</v>
      </c>
      <c r="I31" s="203">
        <f>Neprofi!S27</f>
        <v>8.77</v>
      </c>
      <c r="J31" s="201">
        <f>Neprofi!U27</f>
        <v>2.22</v>
      </c>
      <c r="K31" s="204">
        <f>IF(C31=0,"",Neprofi!V27/C31)</f>
        <v>0.26120857699805067</v>
      </c>
      <c r="L31" s="205">
        <f>IF(C31=0,"",'[1]Neprofi'!AI29/C31)</f>
        <v>0</v>
      </c>
      <c r="M31" s="216">
        <f>IF(C31=0,"",Neprofi!BB27/C31)</f>
        <v>0</v>
      </c>
      <c r="N31" s="207">
        <f>Neprofi!AD27</f>
        <v>9.16</v>
      </c>
      <c r="O31" s="209">
        <f>'[1]Neprofi'!BE29</f>
        <v>0</v>
      </c>
      <c r="P31" s="211">
        <f>IF(C31=0,"",SUM(Neprofi!AS27+Neprofi!AT27)/C31*1000)</f>
        <v>0</v>
      </c>
      <c r="Q31" s="356">
        <f>Neprofi!Z27</f>
        <v>0</v>
      </c>
      <c r="R31" s="15">
        <f>Neprofi!BL27</f>
        <v>0</v>
      </c>
      <c r="S31" s="220">
        <f>'[1]Neprofi'!DG29</f>
        <v>0</v>
      </c>
    </row>
    <row r="32" spans="1:19" ht="12.75">
      <c r="A32" s="134" t="str">
        <f>CONCATENATE(Neprofi!A28)</f>
        <v>21</v>
      </c>
      <c r="B32" s="357" t="str">
        <f>CONCATENATE(Neprofi!B28)</f>
        <v>Ludvíkov</v>
      </c>
      <c r="C32" s="332">
        <f>Neprofi!C28</f>
        <v>306</v>
      </c>
      <c r="D32" s="333">
        <f t="shared" si="0"/>
        <v>1</v>
      </c>
      <c r="E32" s="212">
        <f>Neprofi!I28</f>
        <v>32.68</v>
      </c>
      <c r="F32" s="212">
        <f>Neprofi!F28</f>
        <v>0</v>
      </c>
      <c r="G32" s="202">
        <f>Neprofi!P28</f>
        <v>6.88</v>
      </c>
      <c r="H32" s="202">
        <f>Neprofi!Q28</f>
        <v>0.38</v>
      </c>
      <c r="I32" s="203">
        <f>Neprofi!S28</f>
        <v>9.15</v>
      </c>
      <c r="J32" s="201">
        <f>Neprofi!U28</f>
        <v>42.86</v>
      </c>
      <c r="K32" s="204">
        <f>IF(C32=0,"",Neprofi!V28/C32)</f>
        <v>0.6862745098039216</v>
      </c>
      <c r="L32" s="205">
        <f>IF(C32=0,"",'[1]Neprofi'!AI30/C32)</f>
        <v>0</v>
      </c>
      <c r="M32" s="216">
        <f>IF(C32=0,"",Neprofi!BB28/C32)</f>
        <v>0</v>
      </c>
      <c r="N32" s="207">
        <f>Neprofi!AD28</f>
        <v>28.57</v>
      </c>
      <c r="O32" s="209">
        <f>'[1]Neprofi'!BE30</f>
        <v>0</v>
      </c>
      <c r="P32" s="211">
        <f>IF(C32=0,"",SUM(Neprofi!AS28+Neprofi!AT28)/C32*1000)</f>
        <v>3.2679738562091503</v>
      </c>
      <c r="Q32" s="356">
        <f>Neprofi!Z28</f>
        <v>42.86</v>
      </c>
      <c r="R32" s="15">
        <f>Neprofi!BL28</f>
        <v>0</v>
      </c>
      <c r="S32" s="220">
        <f>'[1]Neprofi'!DG30</f>
        <v>0</v>
      </c>
    </row>
    <row r="33" spans="1:19" ht="12.75">
      <c r="A33" s="134" t="str">
        <f>CONCATENATE(Neprofi!A29)</f>
        <v>22</v>
      </c>
      <c r="B33" s="357" t="str">
        <f>CONCATENATE(Neprofi!B29)</f>
        <v>Malá Morávka</v>
      </c>
      <c r="C33" s="332">
        <f>Neprofi!C29</f>
        <v>696</v>
      </c>
      <c r="D33" s="333">
        <f t="shared" si="0"/>
        <v>2</v>
      </c>
      <c r="E33" s="212">
        <f>Neprofi!I29</f>
        <v>73.28</v>
      </c>
      <c r="F33" s="212">
        <f>Neprofi!F29</f>
        <v>0</v>
      </c>
      <c r="G33" s="202">
        <f>Neprofi!P29</f>
        <v>5.12</v>
      </c>
      <c r="H33" s="202">
        <f>Neprofi!Q29</f>
        <v>0.19</v>
      </c>
      <c r="I33" s="203">
        <f>Neprofi!S29</f>
        <v>8.05</v>
      </c>
      <c r="J33" s="201">
        <f>Neprofi!U29</f>
        <v>21.43</v>
      </c>
      <c r="K33" s="204">
        <f>IF(C33=0,"",Neprofi!V29/C33)</f>
        <v>0.21695402298850575</v>
      </c>
      <c r="L33" s="205">
        <f>IF(C33=0,"",'[1]Neprofi'!AI31/C33)</f>
        <v>0</v>
      </c>
      <c r="M33" s="216">
        <f>IF(C33=0,"",Neprofi!BB29/C33)</f>
        <v>0</v>
      </c>
      <c r="N33" s="207">
        <f>Neprofi!AD29</f>
        <v>11.98</v>
      </c>
      <c r="O33" s="209">
        <f>'[1]Neprofi'!BE31</f>
        <v>0</v>
      </c>
      <c r="P33" s="211">
        <f>IF(C33=0,"",SUM(Neprofi!AS29+Neprofi!AT29)/C33*1000)</f>
        <v>1.4367816091954022</v>
      </c>
      <c r="Q33" s="356">
        <f>Neprofi!Z29</f>
        <v>11.92</v>
      </c>
      <c r="R33" s="15">
        <f>Neprofi!BL29</f>
        <v>0.1</v>
      </c>
      <c r="S33" s="220">
        <f>'[1]Neprofi'!DG31</f>
        <v>0</v>
      </c>
    </row>
    <row r="34" spans="1:19" ht="12.75">
      <c r="A34" s="134" t="str">
        <f>CONCATENATE(Neprofi!A30)</f>
        <v>23</v>
      </c>
      <c r="B34" s="357" t="str">
        <f>CONCATENATE(Neprofi!B30)</f>
        <v>Malá Štáhle</v>
      </c>
      <c r="C34" s="332">
        <f>Neprofi!C30</f>
        <v>142</v>
      </c>
      <c r="D34" s="333">
        <f t="shared" si="0"/>
        <v>1</v>
      </c>
      <c r="E34" s="212">
        <f>Neprofi!I30</f>
        <v>28.17</v>
      </c>
      <c r="F34" s="212">
        <f>Neprofi!F30</f>
        <v>14.08</v>
      </c>
      <c r="G34" s="202">
        <f>Neprofi!P30</f>
        <v>5.8</v>
      </c>
      <c r="H34" s="202">
        <f>Neprofi!Q30</f>
        <v>0.25</v>
      </c>
      <c r="I34" s="203">
        <f>Neprofi!S30</f>
        <v>4.23</v>
      </c>
      <c r="J34" s="201">
        <f>Neprofi!U30</f>
        <v>33.33</v>
      </c>
      <c r="K34" s="204">
        <f>IF(C34=0,"",Neprofi!V30/C34)</f>
        <v>0.2605633802816901</v>
      </c>
      <c r="L34" s="205">
        <f>IF(C34=0,"",'[1]Neprofi'!AI32/C34)</f>
        <v>0</v>
      </c>
      <c r="M34" s="216">
        <f>IF(C34=0,"",Neprofi!BB30/C34)</f>
        <v>0</v>
      </c>
      <c r="N34" s="207">
        <f>Neprofi!AD30</f>
        <v>33.67</v>
      </c>
      <c r="O34" s="209">
        <f>'[1]Neprofi'!BE32</f>
        <v>0</v>
      </c>
      <c r="P34" s="211">
        <f>IF(C34=0,"",SUM(Neprofi!AS30+Neprofi!AT30)/C34*1000)</f>
        <v>0</v>
      </c>
      <c r="Q34" s="356">
        <f>Neprofi!Z30</f>
        <v>0</v>
      </c>
      <c r="R34" s="15">
        <f>Neprofi!BL30</f>
        <v>0</v>
      </c>
      <c r="S34" s="220">
        <f>'[1]Neprofi'!DG32</f>
        <v>0</v>
      </c>
    </row>
    <row r="35" spans="1:19" ht="12.75">
      <c r="A35" s="134" t="str">
        <f>CONCATENATE(Neprofi!A31)</f>
        <v>24</v>
      </c>
      <c r="B35" s="357" t="str">
        <f>CONCATENATE(Neprofi!B31)</f>
        <v>Mezina</v>
      </c>
      <c r="C35" s="332">
        <f>Neprofi!C31</f>
        <v>381</v>
      </c>
      <c r="D35" s="333">
        <f t="shared" si="0"/>
        <v>1</v>
      </c>
      <c r="E35" s="212">
        <f>Neprofi!I31</f>
        <v>191.6</v>
      </c>
      <c r="F35" s="212">
        <f>Neprofi!F31</f>
        <v>0</v>
      </c>
      <c r="G35" s="202">
        <f>Neprofi!P31</f>
        <v>3.09</v>
      </c>
      <c r="H35" s="202">
        <f>Neprofi!Q31</f>
        <v>0.14</v>
      </c>
      <c r="I35" s="203">
        <f>Neprofi!S31</f>
        <v>2.89</v>
      </c>
      <c r="J35" s="201">
        <f>Neprofi!U31</f>
        <v>0</v>
      </c>
      <c r="K35" s="204">
        <f>IF(C35=0,"",Neprofi!V31/C35)</f>
        <v>0.12860892388451445</v>
      </c>
      <c r="L35" s="205">
        <f>IF(C35=0,"",'[1]Neprofi'!AI33/C35)</f>
        <v>0</v>
      </c>
      <c r="M35" s="216">
        <f>IF(C35=0,"",Neprofi!BB31/C35)</f>
        <v>0</v>
      </c>
      <c r="N35" s="207">
        <f>Neprofi!AD31</f>
        <v>14.82</v>
      </c>
      <c r="O35" s="209">
        <f>'[1]Neprofi'!BE33</f>
        <v>0</v>
      </c>
      <c r="P35" s="211">
        <f>IF(C35=0,"",SUM(Neprofi!AS31+Neprofi!AT31)/C35*1000)</f>
        <v>0</v>
      </c>
      <c r="Q35" s="356">
        <f>Neprofi!Z31</f>
        <v>0</v>
      </c>
      <c r="R35" s="15">
        <f>Neprofi!BL31</f>
        <v>0</v>
      </c>
      <c r="S35" s="220">
        <f>'[1]Neprofi'!DG33</f>
        <v>0</v>
      </c>
    </row>
    <row r="36" spans="1:19" ht="12.75">
      <c r="A36" s="134" t="str">
        <f>CONCATENATE(Neprofi!A32)</f>
        <v>25</v>
      </c>
      <c r="B36" s="357" t="str">
        <f>CONCATENATE(Neprofi!B32)</f>
        <v>Osoblaha</v>
      </c>
      <c r="C36" s="332">
        <f>Neprofi!C32</f>
        <v>1116</v>
      </c>
      <c r="D36" s="333">
        <f t="shared" si="0"/>
        <v>3</v>
      </c>
      <c r="E36" s="212">
        <f>Neprofi!I32</f>
        <v>169.35</v>
      </c>
      <c r="F36" s="212">
        <f>Neprofi!F32</f>
        <v>0</v>
      </c>
      <c r="G36" s="202">
        <f>Neprofi!P32</f>
        <v>5.45</v>
      </c>
      <c r="H36" s="202">
        <f>Neprofi!Q32</f>
        <v>0.19</v>
      </c>
      <c r="I36" s="203">
        <f>Neprofi!S32</f>
        <v>2.78</v>
      </c>
      <c r="J36" s="201">
        <f>Neprofi!U32</f>
        <v>12.9</v>
      </c>
      <c r="K36" s="204">
        <f>IF(C36=0,"",Neprofi!V32/C36)</f>
        <v>0.2724014336917563</v>
      </c>
      <c r="L36" s="205">
        <f>IF(C36=0,"",'[1]Neprofi'!AI34/C36)</f>
        <v>0</v>
      </c>
      <c r="M36" s="216">
        <f>IF(C36=0,"",Neprofi!BB32/C36)</f>
        <v>0</v>
      </c>
      <c r="N36" s="207">
        <f>Neprofi!AD32</f>
        <v>37.16</v>
      </c>
      <c r="O36" s="209">
        <f>'[1]Neprofi'!BE34</f>
        <v>0</v>
      </c>
      <c r="P36" s="211">
        <f>IF(C36=0,"",SUM(Neprofi!AS32+Neprofi!AT32)/C36*1000)</f>
        <v>0</v>
      </c>
      <c r="Q36" s="356">
        <f>Neprofi!Z32</f>
        <v>0</v>
      </c>
      <c r="R36" s="15">
        <f>Neprofi!BL32</f>
        <v>0.1</v>
      </c>
      <c r="S36" s="220">
        <f>'[1]Neprofi'!DG34</f>
        <v>0</v>
      </c>
    </row>
    <row r="37" spans="1:19" ht="12.75">
      <c r="A37" s="134" t="str">
        <f>CONCATENATE(Neprofi!A33)</f>
        <v>26</v>
      </c>
      <c r="B37" s="357" t="str">
        <f>CONCATENATE(Neprofi!B33)</f>
        <v>Roudno</v>
      </c>
      <c r="C37" s="332">
        <f>Neprofi!C33</f>
        <v>216</v>
      </c>
      <c r="D37" s="333">
        <f t="shared" si="0"/>
        <v>1</v>
      </c>
      <c r="E37" s="212">
        <f>Neprofi!I33</f>
        <v>111.11</v>
      </c>
      <c r="F37" s="212">
        <f>Neprofi!F33</f>
        <v>0</v>
      </c>
      <c r="G37" s="202">
        <f>Neprofi!P33</f>
        <v>7.04</v>
      </c>
      <c r="H37" s="202">
        <f>Neprofi!Q33</f>
        <v>0.1</v>
      </c>
      <c r="I37" s="203">
        <f>Neprofi!S33</f>
        <v>3.7</v>
      </c>
      <c r="J37" s="201">
        <f>Neprofi!U33</f>
        <v>0</v>
      </c>
      <c r="K37" s="204">
        <f>IF(C37=0,"",Neprofi!V33/C37)</f>
        <v>0.18055555555555555</v>
      </c>
      <c r="L37" s="205">
        <f>IF(C37=0,"",'[1]Neprofi'!AI35/C37)</f>
        <v>0</v>
      </c>
      <c r="M37" s="216">
        <f>IF(C37=0,"",Neprofi!BB33/C37)</f>
        <v>0</v>
      </c>
      <c r="N37" s="207">
        <f>Neprofi!AD33</f>
        <v>19.38</v>
      </c>
      <c r="O37" s="209">
        <f>'[1]Neprofi'!BE35</f>
        <v>0</v>
      </c>
      <c r="P37" s="211">
        <f>IF(C37=0,"",SUM(Neprofi!AS33+Neprofi!AT33)/C37*1000)</f>
        <v>0</v>
      </c>
      <c r="Q37" s="356">
        <f>Neprofi!Z33</f>
        <v>0</v>
      </c>
      <c r="R37" s="15">
        <f>Neprofi!BL33</f>
        <v>0</v>
      </c>
      <c r="S37" s="220">
        <f>'[1]Neprofi'!DG35</f>
        <v>24</v>
      </c>
    </row>
    <row r="38" spans="1:19" ht="12.75">
      <c r="A38" s="134" t="str">
        <f>CONCATENATE(Neprofi!A34)</f>
        <v>27</v>
      </c>
      <c r="B38" s="357" t="str">
        <f>CONCATENATE(Neprofi!B34)</f>
        <v>Rudná pod Pradědem</v>
      </c>
      <c r="C38" s="332">
        <f>Neprofi!C34</f>
        <v>382</v>
      </c>
      <c r="D38" s="333">
        <f t="shared" si="0"/>
        <v>1</v>
      </c>
      <c r="E38" s="212">
        <f>Neprofi!I34</f>
        <v>23.56</v>
      </c>
      <c r="F38" s="212">
        <f>Neprofi!F34</f>
        <v>0</v>
      </c>
      <c r="G38" s="202">
        <f>Neprofi!P34</f>
        <v>3.83</v>
      </c>
      <c r="H38" s="202">
        <f>Neprofi!Q34</f>
        <v>0.09</v>
      </c>
      <c r="I38" s="203">
        <f>Neprofi!S34</f>
        <v>1.83</v>
      </c>
      <c r="J38" s="201">
        <f>Neprofi!U34</f>
        <v>57.14</v>
      </c>
      <c r="K38" s="204">
        <f>IF(C38=0,"",Neprofi!V34/C38)</f>
        <v>0.3193717277486911</v>
      </c>
      <c r="L38" s="205">
        <f>IF(C38=0,"",'[1]Neprofi'!AI36/C38)</f>
        <v>0</v>
      </c>
      <c r="M38" s="216">
        <f>IF(C38=0,"",Neprofi!BB34/C38)</f>
        <v>0</v>
      </c>
      <c r="N38" s="207">
        <f>Neprofi!AD34</f>
        <v>19.29</v>
      </c>
      <c r="O38" s="209">
        <f>'[1]Neprofi'!BE36</f>
        <v>0</v>
      </c>
      <c r="P38" s="211">
        <f>IF(C38=0,"",SUM(Neprofi!AS34+Neprofi!AT34)/C38*1000)</f>
        <v>0</v>
      </c>
      <c r="Q38" s="356">
        <f>Neprofi!Z34</f>
        <v>0</v>
      </c>
      <c r="R38" s="15">
        <f>Neprofi!BL34</f>
        <v>0.1</v>
      </c>
      <c r="S38" s="220">
        <f>'[1]Neprofi'!DG36</f>
        <v>0</v>
      </c>
    </row>
    <row r="39" spans="1:19" ht="12.75">
      <c r="A39" s="134" t="str">
        <f>CONCATENATE(Neprofi!A35)</f>
        <v>28</v>
      </c>
      <c r="B39" s="357" t="str">
        <f>CONCATENATE(Neprofi!B35)</f>
        <v>Slezské Pavlovice</v>
      </c>
      <c r="C39" s="332">
        <f>Neprofi!C35</f>
        <v>232</v>
      </c>
      <c r="D39" s="333">
        <f t="shared" si="0"/>
        <v>1</v>
      </c>
      <c r="E39" s="212">
        <f>Neprofi!I35</f>
        <v>21.55</v>
      </c>
      <c r="F39" s="212">
        <f>Neprofi!F35</f>
        <v>0</v>
      </c>
      <c r="G39" s="202">
        <f>Neprofi!P35</f>
        <v>5.76</v>
      </c>
      <c r="H39" s="202">
        <f>Neprofi!Q35</f>
        <v>0.22</v>
      </c>
      <c r="I39" s="203">
        <f>Neprofi!S35</f>
        <v>11.21</v>
      </c>
      <c r="J39" s="201">
        <f>Neprofi!U35</f>
        <v>61.54</v>
      </c>
      <c r="K39" s="204">
        <f>IF(C39=0,"",Neprofi!V35/C39)</f>
        <v>0.7629310344827587</v>
      </c>
      <c r="L39" s="205">
        <f>IF(C39=0,"",'[1]Neprofi'!AI37/C39)</f>
        <v>0</v>
      </c>
      <c r="M39" s="216">
        <f>IF(C39=0,"",Neprofi!BB35/C39)</f>
        <v>0</v>
      </c>
      <c r="N39" s="207">
        <f>Neprofi!AD35</f>
        <v>11.54</v>
      </c>
      <c r="O39" s="209">
        <f>'[1]Neprofi'!BE37</f>
        <v>0</v>
      </c>
      <c r="P39" s="211">
        <f>IF(C39=0,"",SUM(Neprofi!AS35+Neprofi!AT35)/C39*1000)</f>
        <v>25.862068965517242</v>
      </c>
      <c r="Q39" s="356">
        <f>Neprofi!Z35</f>
        <v>54.8</v>
      </c>
      <c r="R39" s="15">
        <f>Neprofi!BL35</f>
        <v>0</v>
      </c>
      <c r="S39" s="220">
        <f>'[1]Neprofi'!DG37</f>
        <v>0</v>
      </c>
    </row>
    <row r="40" spans="1:19" ht="12.75">
      <c r="A40" s="134" t="str">
        <f>CONCATENATE(Neprofi!A36)</f>
        <v>29</v>
      </c>
      <c r="B40" s="357" t="str">
        <f>CONCATENATE(Neprofi!B36)</f>
        <v>Slezské Rudoltice</v>
      </c>
      <c r="C40" s="332">
        <f>Neprofi!C36</f>
        <v>554</v>
      </c>
      <c r="D40" s="333">
        <f t="shared" si="0"/>
        <v>2</v>
      </c>
      <c r="E40" s="212">
        <f>Neprofi!I36</f>
        <v>113.72</v>
      </c>
      <c r="F40" s="212">
        <f>Neprofi!F36</f>
        <v>0</v>
      </c>
      <c r="G40" s="202">
        <f>Neprofi!P36</f>
        <v>5.71</v>
      </c>
      <c r="H40" s="202">
        <f>Neprofi!Q36</f>
        <v>0.24</v>
      </c>
      <c r="I40" s="203">
        <f>Neprofi!S36</f>
        <v>11.73</v>
      </c>
      <c r="J40" s="201">
        <f>Neprofi!U36</f>
        <v>46.15</v>
      </c>
      <c r="K40" s="204">
        <f>IF(C40=0,"",Neprofi!V36/C40)</f>
        <v>1.4115523465703972</v>
      </c>
      <c r="L40" s="205">
        <f>IF(C40=0,"",'[1]Neprofi'!AI38/C40)</f>
        <v>0.2815884476534296</v>
      </c>
      <c r="M40" s="216">
        <f>IF(C40=0,"",Neprofi!BB36/C40)</f>
        <v>11.462093862815884</v>
      </c>
      <c r="N40" s="207">
        <f>Neprofi!AD36</f>
        <v>11.85</v>
      </c>
      <c r="O40" s="209">
        <f>'[1]Neprofi'!BE38</f>
        <v>0</v>
      </c>
      <c r="P40" s="211">
        <f>IF(C40=0,"",SUM(Neprofi!AS36+Neprofi!AT36)/C40*1000)</f>
        <v>1.8050541516245489</v>
      </c>
      <c r="Q40" s="356">
        <f>Neprofi!Z36</f>
        <v>3.99</v>
      </c>
      <c r="R40" s="15">
        <f>Neprofi!BL36</f>
        <v>0</v>
      </c>
      <c r="S40" s="220">
        <f>'[1]Neprofi'!DG38</f>
        <v>0</v>
      </c>
    </row>
    <row r="41" spans="1:19" ht="12.75">
      <c r="A41" s="134" t="str">
        <f>CONCATENATE(Neprofi!A37)</f>
        <v>30</v>
      </c>
      <c r="B41" s="357" t="str">
        <f>CONCATENATE(Neprofi!B37)</f>
        <v>Sosnová</v>
      </c>
      <c r="C41" s="332">
        <f>Neprofi!C37</f>
        <v>406</v>
      </c>
      <c r="D41" s="333">
        <f t="shared" si="0"/>
        <v>1</v>
      </c>
      <c r="E41" s="212">
        <f>Neprofi!I37</f>
        <v>93.6</v>
      </c>
      <c r="F41" s="212">
        <f>Neprofi!F37</f>
        <v>0</v>
      </c>
      <c r="G41" s="202">
        <f>Neprofi!P37</f>
        <v>8.92</v>
      </c>
      <c r="H41" s="202">
        <f>Neprofi!Q37</f>
        <v>0.15</v>
      </c>
      <c r="I41" s="203">
        <f>Neprofi!S37</f>
        <v>3.69</v>
      </c>
      <c r="J41" s="201">
        <f>Neprofi!U37</f>
        <v>20</v>
      </c>
      <c r="K41" s="204">
        <f>IF(C41=0,"",Neprofi!V37/C41)</f>
        <v>0.29802955665024633</v>
      </c>
      <c r="L41" s="205">
        <f>IF(C41=0,"",'[1]Neprofi'!AI39/C41)</f>
        <v>0</v>
      </c>
      <c r="M41" s="216">
        <f>IF(C41=0,"",Neprofi!BB37/C41)</f>
        <v>0</v>
      </c>
      <c r="N41" s="207">
        <f>Neprofi!AD37</f>
        <v>36.27</v>
      </c>
      <c r="O41" s="209">
        <f>'[1]Neprofi'!BE39</f>
        <v>0</v>
      </c>
      <c r="P41" s="211">
        <f>IF(C41=0,"",SUM(Neprofi!AS37+Neprofi!AT37)/C41*1000)</f>
        <v>0</v>
      </c>
      <c r="Q41" s="356">
        <f>Neprofi!Z37</f>
        <v>0</v>
      </c>
      <c r="R41" s="15">
        <f>Neprofi!BL37</f>
        <v>0</v>
      </c>
      <c r="S41" s="220">
        <f>'[1]Neprofi'!DG39</f>
        <v>0</v>
      </c>
    </row>
    <row r="42" spans="1:19" ht="12.75">
      <c r="A42" s="134" t="str">
        <f>CONCATENATE(Neprofi!A38)</f>
        <v>31</v>
      </c>
      <c r="B42" s="357" t="str">
        <f>CONCATENATE(Neprofi!B38)</f>
        <v>Stará Ves</v>
      </c>
      <c r="C42" s="332">
        <f>Neprofi!C38</f>
        <v>513</v>
      </c>
      <c r="D42" s="333">
        <f t="shared" si="0"/>
        <v>2</v>
      </c>
      <c r="E42" s="212">
        <f>Neprofi!I38</f>
        <v>7.8</v>
      </c>
      <c r="F42" s="212">
        <f>Neprofi!F38</f>
        <v>5.85</v>
      </c>
      <c r="G42" s="202">
        <f>Neprofi!P38</f>
        <v>5.35</v>
      </c>
      <c r="H42" s="202">
        <f>Neprofi!Q38</f>
        <v>0.2</v>
      </c>
      <c r="I42" s="203">
        <f>Neprofi!S38</f>
        <v>4.09</v>
      </c>
      <c r="J42" s="201">
        <f>Neprofi!U38</f>
        <v>14.29</v>
      </c>
      <c r="K42" s="204">
        <f>IF(C42=0,"",Neprofi!V38/C42)</f>
        <v>0.20662768031189083</v>
      </c>
      <c r="L42" s="205">
        <f>IF(C42=0,"",'[1]Neprofi'!AI40/C42)</f>
        <v>0</v>
      </c>
      <c r="M42" s="216">
        <f>IF(C42=0,"",Neprofi!BB38/C42)</f>
        <v>0</v>
      </c>
      <c r="N42" s="207">
        <f>Neprofi!AD38</f>
        <v>25.76</v>
      </c>
      <c r="O42" s="209">
        <f>'[1]Neprofi'!BE40</f>
        <v>0</v>
      </c>
      <c r="P42" s="211">
        <f>IF(C42=0,"",SUM(Neprofi!AS38+Neprofi!AT38)/C42*1000)</f>
        <v>0</v>
      </c>
      <c r="Q42" s="356">
        <f>Neprofi!Z38</f>
        <v>0</v>
      </c>
      <c r="R42" s="15">
        <f>Neprofi!BL38</f>
        <v>0</v>
      </c>
      <c r="S42" s="220">
        <f>'[1]Neprofi'!DG40</f>
        <v>0</v>
      </c>
    </row>
    <row r="43" spans="1:19" ht="12.75">
      <c r="A43" s="134" t="str">
        <f>CONCATENATE(Neprofi!A39)</f>
        <v>32</v>
      </c>
      <c r="B43" s="357" t="str">
        <f>CONCATENATE(Neprofi!B39)</f>
        <v>Staré Heřminovy</v>
      </c>
      <c r="C43" s="332">
        <f>Neprofi!C39</f>
        <v>218</v>
      </c>
      <c r="D43" s="333">
        <f t="shared" si="0"/>
        <v>1</v>
      </c>
      <c r="E43" s="212">
        <f>Neprofi!I39</f>
        <v>325.69</v>
      </c>
      <c r="F43" s="212">
        <f>Neprofi!F39</f>
        <v>0</v>
      </c>
      <c r="G43" s="202">
        <f>Neprofi!P39</f>
        <v>16.33</v>
      </c>
      <c r="H43" s="202">
        <f>Neprofi!Q39</f>
        <v>0.16</v>
      </c>
      <c r="I43" s="203">
        <f>Neprofi!S39</f>
        <v>7.8</v>
      </c>
      <c r="J43" s="201">
        <f>Neprofi!U39</f>
        <v>23.53</v>
      </c>
      <c r="K43" s="204">
        <f>IF(C43=0,"",Neprofi!V39/C43)</f>
        <v>1.775229357798165</v>
      </c>
      <c r="L43" s="205">
        <f>IF(C43=0,"",'[1]Neprofi'!AI41/C43)</f>
        <v>0.7706422018348624</v>
      </c>
      <c r="M43" s="216">
        <f>IF(C43=0,"",Neprofi!BB39/C43)</f>
        <v>19.55504587155963</v>
      </c>
      <c r="N43" s="207">
        <f>Neprofi!AD39</f>
        <v>33.82</v>
      </c>
      <c r="O43" s="209">
        <f>'[1]Neprofi'!BE41</f>
        <v>0</v>
      </c>
      <c r="P43" s="211">
        <f>IF(C43=0,"",SUM(Neprofi!AS39+Neprofi!AT39)/C43*1000)</f>
        <v>4.587155963302752</v>
      </c>
      <c r="Q43" s="356">
        <f>Neprofi!Z39</f>
        <v>5.02</v>
      </c>
      <c r="R43" s="15">
        <f>Neprofi!BL39</f>
        <v>0</v>
      </c>
      <c r="S43" s="220">
        <f>'[1]Neprofi'!DG41</f>
        <v>0</v>
      </c>
    </row>
    <row r="44" spans="1:19" ht="12.75">
      <c r="A44" s="134" t="str">
        <f>CONCATENATE(Neprofi!A40)</f>
        <v>33</v>
      </c>
      <c r="B44" s="357" t="str">
        <f>CONCATENATE(Neprofi!B40)</f>
        <v>Staré Město</v>
      </c>
      <c r="C44" s="332">
        <f>Neprofi!C40</f>
        <v>915</v>
      </c>
      <c r="D44" s="333">
        <f t="shared" si="0"/>
        <v>2</v>
      </c>
      <c r="E44" s="212">
        <f>Neprofi!I40</f>
        <v>3.28</v>
      </c>
      <c r="F44" s="212">
        <f>Neprofi!F40</f>
        <v>0</v>
      </c>
      <c r="G44" s="202">
        <f>Neprofi!P40</f>
        <v>1.83</v>
      </c>
      <c r="H44" s="202">
        <f>Neprofi!Q40</f>
        <v>0.07</v>
      </c>
      <c r="I44" s="203">
        <f>Neprofi!S40</f>
        <v>0.77</v>
      </c>
      <c r="J44" s="201">
        <f>Neprofi!U40</f>
        <v>0</v>
      </c>
      <c r="K44" s="204">
        <f>IF(C44=0,"",Neprofi!V40/C44)</f>
        <v>0.03825136612021858</v>
      </c>
      <c r="L44" s="205">
        <f>IF(C44=0,"",'[1]Neprofi'!AI42/C44)</f>
        <v>0</v>
      </c>
      <c r="M44" s="216">
        <f>IF(C44=0,"",Neprofi!BB40/C44)</f>
        <v>0</v>
      </c>
      <c r="N44" s="207">
        <f>Neprofi!AD40</f>
        <v>17.43</v>
      </c>
      <c r="O44" s="209">
        <f>'[1]Neprofi'!BE42</f>
        <v>0</v>
      </c>
      <c r="P44" s="211">
        <f>IF(C44=0,"",SUM(Neprofi!AS40+Neprofi!AT40)/C44*1000)</f>
        <v>0</v>
      </c>
      <c r="Q44" s="356">
        <f>Neprofi!Z40</f>
        <v>0</v>
      </c>
      <c r="R44" s="15">
        <f>Neprofi!BL40</f>
        <v>0</v>
      </c>
      <c r="S44" s="220">
        <f>'[1]Neprofi'!DG42</f>
        <v>0</v>
      </c>
    </row>
    <row r="45" spans="1:19" ht="12.75">
      <c r="A45" s="134" t="str">
        <f>CONCATENATE(Neprofi!A41)</f>
        <v>34</v>
      </c>
      <c r="B45" s="357" t="str">
        <f>CONCATENATE(Neprofi!B41)</f>
        <v>Světlá Hora</v>
      </c>
      <c r="C45" s="332">
        <f>Neprofi!C41</f>
        <v>1455</v>
      </c>
      <c r="D45" s="333">
        <f t="shared" si="0"/>
        <v>3</v>
      </c>
      <c r="E45" s="212">
        <f>Neprofi!I41</f>
        <v>65.98</v>
      </c>
      <c r="F45" s="212">
        <f>Neprofi!F41</f>
        <v>0</v>
      </c>
      <c r="G45" s="202">
        <f>Neprofi!P41</f>
        <v>3.24</v>
      </c>
      <c r="H45" s="202">
        <f>Neprofi!Q41</f>
        <v>0.38</v>
      </c>
      <c r="I45" s="203">
        <f>Neprofi!S41</f>
        <v>4.95</v>
      </c>
      <c r="J45" s="201">
        <f>Neprofi!U41</f>
        <v>34.72</v>
      </c>
      <c r="K45" s="204">
        <f>IF(C45=0,"",Neprofi!V41/C45)</f>
        <v>0.47972508591065294</v>
      </c>
      <c r="L45" s="205">
        <f>IF(C45=0,"",'[1]Neprofi'!AI43/C45)</f>
        <v>0.044673539518900345</v>
      </c>
      <c r="M45" s="216">
        <f>IF(C45=0,"",Neprofi!BB41/C45)</f>
        <v>2.3786941580756014</v>
      </c>
      <c r="N45" s="207">
        <f>Neprofi!AD41</f>
        <v>24.68</v>
      </c>
      <c r="O45" s="209">
        <f>'[1]Neprofi'!BE43</f>
        <v>0</v>
      </c>
      <c r="P45" s="211">
        <f>IF(C45=0,"",SUM(Neprofi!AS41+Neprofi!AT41)/C45*1000)</f>
        <v>2.061855670103093</v>
      </c>
      <c r="Q45" s="356">
        <f>Neprofi!Z41</f>
        <v>4.11</v>
      </c>
      <c r="R45" s="15">
        <f>Neprofi!BL41</f>
        <v>0</v>
      </c>
      <c r="S45" s="220">
        <f>'[1]Neprofi'!DG43</f>
        <v>0</v>
      </c>
    </row>
    <row r="46" spans="1:19" ht="12.75">
      <c r="A46" s="134" t="str">
        <f>CONCATENATE(Neprofi!A42)</f>
        <v>35</v>
      </c>
      <c r="B46" s="357" t="str">
        <f>CONCATENATE(Neprofi!B42)</f>
        <v>Svobodné Heřmanice</v>
      </c>
      <c r="C46" s="332">
        <f>Neprofi!C42</f>
        <v>528</v>
      </c>
      <c r="D46" s="333">
        <f t="shared" si="0"/>
        <v>2</v>
      </c>
      <c r="E46" s="212">
        <f>Neprofi!I42</f>
        <v>9.47</v>
      </c>
      <c r="F46" s="212">
        <f>Neprofi!F42</f>
        <v>0</v>
      </c>
      <c r="G46" s="202">
        <f>Neprofi!P42</f>
        <v>7.65</v>
      </c>
      <c r="H46" s="202">
        <f>Neprofi!Q42</f>
        <v>0.08</v>
      </c>
      <c r="I46" s="203">
        <f>Neprofi!S42</f>
        <v>3.22</v>
      </c>
      <c r="J46" s="201">
        <f>Neprofi!U42</f>
        <v>29.41</v>
      </c>
      <c r="K46" s="204">
        <f>IF(C46=0,"",Neprofi!V42/C46)</f>
        <v>0.10984848484848485</v>
      </c>
      <c r="L46" s="205">
        <f>IF(C46=0,"",'[1]Neprofi'!AI44/C46)</f>
        <v>0</v>
      </c>
      <c r="M46" s="216">
        <f>IF(C46=0,"",Neprofi!BB42/C46)</f>
        <v>0</v>
      </c>
      <c r="N46" s="207">
        <f>Neprofi!AD42</f>
        <v>18.82</v>
      </c>
      <c r="O46" s="209">
        <f>'[1]Neprofi'!BE44</f>
        <v>0</v>
      </c>
      <c r="P46" s="211">
        <f>IF(C46=0,"",SUM(Neprofi!AS42+Neprofi!AT42)/C46*1000)</f>
        <v>0</v>
      </c>
      <c r="Q46" s="356">
        <f>Neprofi!Z42</f>
        <v>0</v>
      </c>
      <c r="R46" s="15">
        <f>Neprofi!BL42</f>
        <v>0</v>
      </c>
      <c r="S46" s="220">
        <f>'[1]Neprofi'!DG44</f>
        <v>0</v>
      </c>
    </row>
    <row r="47" spans="1:19" ht="12.75">
      <c r="A47" s="134" t="str">
        <f>CONCATENATE(Neprofi!A43)</f>
        <v>36</v>
      </c>
      <c r="B47" s="357" t="str">
        <f>CONCATENATE(Neprofi!B43)</f>
        <v>Široká Niva</v>
      </c>
      <c r="C47" s="332">
        <f>Neprofi!C43</f>
        <v>572</v>
      </c>
      <c r="D47" s="333">
        <f t="shared" si="0"/>
        <v>2</v>
      </c>
      <c r="E47" s="212">
        <f>Neprofi!I43</f>
        <v>78.67</v>
      </c>
      <c r="F47" s="212">
        <f>Neprofi!F43</f>
        <v>0</v>
      </c>
      <c r="G47" s="202">
        <f>Neprofi!P43</f>
        <v>5.31</v>
      </c>
      <c r="H47" s="202">
        <f>Neprofi!Q43</f>
        <v>0.07</v>
      </c>
      <c r="I47" s="203">
        <f>Neprofi!S43</f>
        <v>2.8</v>
      </c>
      <c r="J47" s="201">
        <f>Neprofi!U43</f>
        <v>43.75</v>
      </c>
      <c r="K47" s="204">
        <f>IF(C47=0,"",Neprofi!V43/C47)</f>
        <v>0.08741258741258741</v>
      </c>
      <c r="L47" s="205">
        <f>IF(C47=0,"",'[1]Neprofi'!AI45/C47)</f>
        <v>0</v>
      </c>
      <c r="M47" s="216">
        <f>IF(C47=0,"",Neprofi!BB43/C47)</f>
        <v>0</v>
      </c>
      <c r="N47" s="207">
        <f>Neprofi!AD43</f>
        <v>12.81</v>
      </c>
      <c r="O47" s="209">
        <f>'[1]Neprofi'!BE45</f>
        <v>0</v>
      </c>
      <c r="P47" s="211">
        <f>IF(C47=0,"",SUM(Neprofi!AS43+Neprofi!AT43)/C47*1000)</f>
        <v>0</v>
      </c>
      <c r="Q47" s="356">
        <f>Neprofi!Z43</f>
        <v>0</v>
      </c>
      <c r="R47" s="15">
        <f>Neprofi!BL43</f>
        <v>0</v>
      </c>
      <c r="S47" s="220">
        <f>'[1]Neprofi'!DG45</f>
        <v>0</v>
      </c>
    </row>
    <row r="48" spans="1:19" ht="12.75">
      <c r="A48" s="134" t="str">
        <f>CONCATENATE(Neprofi!A44)</f>
        <v>37</v>
      </c>
      <c r="B48" s="357" t="str">
        <f>CONCATENATE(Neprofi!B44)</f>
        <v>Třemešná</v>
      </c>
      <c r="C48" s="332">
        <f>Neprofi!C44</f>
        <v>917</v>
      </c>
      <c r="D48" s="333">
        <f t="shared" si="0"/>
        <v>2</v>
      </c>
      <c r="E48" s="212">
        <f>Neprofi!I44</f>
        <v>22.9</v>
      </c>
      <c r="F48" s="212">
        <f>Neprofi!F44</f>
        <v>0</v>
      </c>
      <c r="G48" s="202">
        <f>Neprofi!P44</f>
        <v>3.03</v>
      </c>
      <c r="H48" s="202">
        <f>Neprofi!Q44</f>
        <v>0.18</v>
      </c>
      <c r="I48" s="203">
        <f>Neprofi!S44</f>
        <v>3.49</v>
      </c>
      <c r="J48" s="201">
        <f>Neprofi!U44</f>
        <v>31.25</v>
      </c>
      <c r="K48" s="204">
        <f>IF(C48=0,"",Neprofi!V44/C48)</f>
        <v>0.12649945474372956</v>
      </c>
      <c r="L48" s="205">
        <f>IF(C48=0,"",'[1]Neprofi'!AI46/C48)</f>
        <v>0</v>
      </c>
      <c r="M48" s="216">
        <f>IF(C48=0,"",Neprofi!BB44/C48)</f>
        <v>0</v>
      </c>
      <c r="N48" s="207">
        <f>Neprofi!AD44</f>
        <v>15.75</v>
      </c>
      <c r="O48" s="209">
        <f>'[1]Neprofi'!BE46</f>
        <v>0</v>
      </c>
      <c r="P48" s="211">
        <f>IF(C48=0,"",SUM(Neprofi!AS44+Neprofi!AT44)/C48*1000)</f>
        <v>2.1810250817884405</v>
      </c>
      <c r="Q48" s="356">
        <f>Neprofi!Z44</f>
        <v>8.62</v>
      </c>
      <c r="R48" s="15">
        <f>Neprofi!BL44</f>
        <v>0</v>
      </c>
      <c r="S48" s="220">
        <f>'[1]Neprofi'!DG46</f>
        <v>0</v>
      </c>
    </row>
    <row r="49" spans="1:19" ht="12.75">
      <c r="A49" s="134" t="str">
        <f>CONCATENATE(Neprofi!A45)</f>
        <v>38</v>
      </c>
      <c r="B49" s="357" t="str">
        <f>CONCATENATE(Neprofi!B45)</f>
        <v>Václavov</v>
      </c>
      <c r="C49" s="332">
        <f>Neprofi!C45</f>
        <v>454</v>
      </c>
      <c r="D49" s="333">
        <f t="shared" si="0"/>
        <v>1</v>
      </c>
      <c r="E49" s="212">
        <f>Neprofi!I45</f>
        <v>39.65</v>
      </c>
      <c r="F49" s="212">
        <f>Neprofi!F45</f>
        <v>0</v>
      </c>
      <c r="G49" s="202">
        <f>Neprofi!P45</f>
        <v>6.18</v>
      </c>
      <c r="H49" s="202">
        <f>Neprofi!Q45</f>
        <v>0.08</v>
      </c>
      <c r="I49" s="203">
        <f>Neprofi!S45</f>
        <v>4.85</v>
      </c>
      <c r="J49" s="201">
        <f>Neprofi!U45</f>
        <v>4.55</v>
      </c>
      <c r="K49" s="204">
        <f>IF(C49=0,"",Neprofi!V45/C49)</f>
        <v>0.15198237885462554</v>
      </c>
      <c r="L49" s="205">
        <f>IF(C49=0,"",'[1]Neprofi'!AI47/C49)</f>
        <v>0</v>
      </c>
      <c r="M49" s="216">
        <f>IF(C49=0,"",Neprofi!BB45/C49)</f>
        <v>0</v>
      </c>
      <c r="N49" s="207">
        <f>Neprofi!AD45</f>
        <v>10.14</v>
      </c>
      <c r="O49" s="209">
        <f>'[1]Neprofi'!BE47</f>
        <v>0</v>
      </c>
      <c r="P49" s="211">
        <f>IF(C49=0,"",SUM(Neprofi!AS45+Neprofi!AT45)/C49*1000)</f>
        <v>0</v>
      </c>
      <c r="Q49" s="356">
        <f>Neprofi!Z45</f>
        <v>0</v>
      </c>
      <c r="R49" s="15">
        <f>Neprofi!BL45</f>
        <v>0</v>
      </c>
      <c r="S49" s="220">
        <f>'[1]Neprofi'!DG47</f>
        <v>75</v>
      </c>
    </row>
    <row r="50" spans="1:19" ht="12.75">
      <c r="A50" s="134" t="str">
        <f>CONCATENATE(Neprofi!A46)</f>
        <v>39</v>
      </c>
      <c r="B50" s="357" t="str">
        <f>CONCATENATE(Neprofi!B46)</f>
        <v>Velká Štáhle</v>
      </c>
      <c r="C50" s="332">
        <f>Neprofi!C46</f>
        <v>343</v>
      </c>
      <c r="D50" s="333">
        <f t="shared" si="0"/>
        <v>1</v>
      </c>
      <c r="E50" s="212">
        <f>Neprofi!I46</f>
        <v>183.67</v>
      </c>
      <c r="F50" s="212">
        <f>Neprofi!F46</f>
        <v>5.83</v>
      </c>
      <c r="G50" s="202">
        <f>Neprofi!P46</f>
        <v>9.06</v>
      </c>
      <c r="H50" s="202">
        <f>Neprofi!Q46</f>
        <v>0.16</v>
      </c>
      <c r="I50" s="203">
        <f>Neprofi!S46</f>
        <v>10.2</v>
      </c>
      <c r="J50" s="201">
        <f>Neprofi!U46</f>
        <v>28.57</v>
      </c>
      <c r="K50" s="204">
        <f>IF(C50=0,"",Neprofi!V46/C50)</f>
        <v>0.37026239067055394</v>
      </c>
      <c r="L50" s="205">
        <f>IF(C50=0,"",'[1]Neprofi'!AI48/C50)</f>
        <v>0</v>
      </c>
      <c r="M50" s="216">
        <f>IF(C50=0,"",Neprofi!BB46/C50)</f>
        <v>0</v>
      </c>
      <c r="N50" s="207">
        <f>Neprofi!AD46</f>
        <v>14.63</v>
      </c>
      <c r="O50" s="209">
        <f>'[1]Neprofi'!BE48</f>
        <v>0</v>
      </c>
      <c r="P50" s="211">
        <f>IF(C50=0,"",SUM(Neprofi!AS46+Neprofi!AT46)/C50*1000)</f>
        <v>0</v>
      </c>
      <c r="Q50" s="356">
        <f>Neprofi!Z46</f>
        <v>0</v>
      </c>
      <c r="R50" s="15">
        <f>Neprofi!BL46</f>
        <v>0</v>
      </c>
      <c r="S50" s="220">
        <f>'[1]Neprofi'!DG48</f>
        <v>0</v>
      </c>
    </row>
    <row r="51" spans="1:19" ht="12.75">
      <c r="A51" s="134" t="str">
        <f>CONCATENATE(Neprofi!A47)</f>
        <v>40</v>
      </c>
      <c r="B51" s="357" t="str">
        <f>CONCATENATE(Neprofi!B47)</f>
        <v>Vysoká</v>
      </c>
      <c r="C51" s="332">
        <f>Neprofi!C47</f>
        <v>347</v>
      </c>
      <c r="D51" s="333">
        <f t="shared" si="0"/>
        <v>1</v>
      </c>
      <c r="E51" s="212">
        <f>Neprofi!I47</f>
        <v>23.05</v>
      </c>
      <c r="F51" s="212">
        <f>Neprofi!F47</f>
        <v>0</v>
      </c>
      <c r="G51" s="202">
        <f>Neprofi!P47</f>
        <v>9.28</v>
      </c>
      <c r="H51" s="202">
        <f>Neprofi!Q47</f>
        <v>0.2</v>
      </c>
      <c r="I51" s="203">
        <f>Neprofi!S47</f>
        <v>7.2</v>
      </c>
      <c r="J51" s="201">
        <f>Neprofi!U47</f>
        <v>32</v>
      </c>
      <c r="K51" s="204">
        <f>IF(C51=0,"",Neprofi!V47/C51)</f>
        <v>0.521613832853026</v>
      </c>
      <c r="L51" s="205">
        <f>IF(C51=0,"",'[1]Neprofi'!AI49/C51)</f>
        <v>0</v>
      </c>
      <c r="M51" s="216">
        <f>IF(C51=0,"",Neprofi!BB47/C51)</f>
        <v>0</v>
      </c>
      <c r="N51" s="207">
        <f>Neprofi!AD47</f>
        <v>25.12</v>
      </c>
      <c r="O51" s="209">
        <f>'[1]Neprofi'!BE49</f>
        <v>0</v>
      </c>
      <c r="P51" s="211">
        <f>IF(C51=0,"",SUM(Neprofi!AS47+Neprofi!AT47)/C51*1000)</f>
        <v>0</v>
      </c>
      <c r="Q51" s="356">
        <f>Neprofi!Z47</f>
        <v>0</v>
      </c>
      <c r="R51" s="15">
        <f>Neprofi!BL47</f>
        <v>0</v>
      </c>
      <c r="S51" s="220">
        <f>'[1]Neprofi'!DG49</f>
        <v>0</v>
      </c>
    </row>
    <row r="52" spans="1:19" ht="12.75">
      <c r="A52" s="134" t="str">
        <f>CONCATENATE(Neprofi!A48)</f>
        <v>41</v>
      </c>
      <c r="B52" s="357" t="str">
        <f>CONCATENATE(Neprofi!B48)</f>
        <v>Zátor</v>
      </c>
      <c r="C52" s="332">
        <f>Neprofi!C48</f>
        <v>1230</v>
      </c>
      <c r="D52" s="333">
        <f t="shared" si="0"/>
        <v>3</v>
      </c>
      <c r="E52" s="212">
        <f>Neprofi!I48</f>
        <v>125.2</v>
      </c>
      <c r="F52" s="212">
        <f>Neprofi!F48</f>
        <v>0</v>
      </c>
      <c r="G52" s="202">
        <f>Neprofi!P48</f>
        <v>3.86</v>
      </c>
      <c r="H52" s="202">
        <f>Neprofi!Q48</f>
        <v>0.26</v>
      </c>
      <c r="I52" s="203">
        <f>Neprofi!S48</f>
        <v>4.63</v>
      </c>
      <c r="J52" s="201">
        <f>Neprofi!U48</f>
        <v>35.09</v>
      </c>
      <c r="K52" s="204">
        <f>IF(C52=0,"",Neprofi!V48/C52)</f>
        <v>0.5455284552845528</v>
      </c>
      <c r="L52" s="205">
        <f>IF(C52=0,"",'[1]Neprofi'!AI50/C52)</f>
        <v>0</v>
      </c>
      <c r="M52" s="216">
        <f>IF(C52=0,"",Neprofi!BB48/C52)</f>
        <v>0</v>
      </c>
      <c r="N52" s="207">
        <f>Neprofi!AD48</f>
        <v>21.53</v>
      </c>
      <c r="O52" s="209">
        <f>'[1]Neprofi'!BE50</f>
        <v>0</v>
      </c>
      <c r="P52" s="211">
        <f>IF(C52=0,"",SUM(Neprofi!AS48+Neprofi!AT48)/C52*1000)</f>
        <v>0.8130081300813008</v>
      </c>
      <c r="Q52" s="356">
        <f>Neprofi!Z48</f>
        <v>4.47</v>
      </c>
      <c r="R52" s="15">
        <f>Neprofi!BL48</f>
        <v>0</v>
      </c>
      <c r="S52" s="220">
        <f>'[1]Neprofi'!DG50</f>
        <v>0</v>
      </c>
    </row>
    <row r="53" spans="1:19" ht="12.75">
      <c r="A53" s="134" t="str">
        <f>CONCATENATE(Neprofi!A49)</f>
        <v>42</v>
      </c>
      <c r="B53" s="357">
        <f>CONCATENATE(Neprofi!B49)</f>
      </c>
      <c r="C53" s="332">
        <f>Neprofi!C49</f>
        <v>0</v>
      </c>
      <c r="D53" s="333">
        <f t="shared" si="0"/>
        <v>0</v>
      </c>
      <c r="E53" s="212">
        <f>Neprofi!I49</f>
      </c>
      <c r="F53" s="212">
        <f>Neprofi!F49</f>
      </c>
      <c r="G53" s="202">
        <f>Neprofi!P49</f>
      </c>
      <c r="H53" s="202">
        <f>Neprofi!Q49</f>
      </c>
      <c r="I53" s="203">
        <f>Neprofi!S49</f>
      </c>
      <c r="J53" s="201">
        <f>Neprofi!U49</f>
      </c>
      <c r="K53" s="204">
        <f>IF(C53=0,"",Neprofi!V49/C53)</f>
      </c>
      <c r="L53" s="205">
        <f>IF(C53=0,"",'[1]Neprofi'!AI51/C53)</f>
      </c>
      <c r="M53" s="216">
        <f>IF(C53=0,"",Neprofi!BB49/C53)</f>
      </c>
      <c r="N53" s="207">
        <f>Neprofi!AD49</f>
      </c>
      <c r="O53" s="209">
        <f>'[1]Neprofi'!BE51</f>
        <v>0</v>
      </c>
      <c r="P53" s="211">
        <f>IF(C53=0,"",SUM(Neprofi!AS49+Neprofi!AT49)/C53*1000)</f>
      </c>
      <c r="Q53" s="356">
        <f>Neprofi!Z49</f>
      </c>
      <c r="R53" s="15">
        <f>Neprofi!BL49</f>
        <v>0</v>
      </c>
      <c r="S53" s="220">
        <f>'[1]Neprofi'!DG51</f>
        <v>0</v>
      </c>
    </row>
    <row r="54" spans="1:19" ht="12.75">
      <c r="A54" s="134" t="str">
        <f>CONCATENATE(Neprofi!A50)</f>
        <v>43</v>
      </c>
      <c r="B54" s="357">
        <f>CONCATENATE(Neprofi!B50)</f>
      </c>
      <c r="C54" s="332">
        <f>Neprofi!C50</f>
        <v>0</v>
      </c>
      <c r="D54" s="333">
        <f t="shared" si="0"/>
        <v>0</v>
      </c>
      <c r="E54" s="212">
        <f>Neprofi!I50</f>
      </c>
      <c r="F54" s="212">
        <f>Neprofi!F50</f>
      </c>
      <c r="G54" s="202">
        <f>Neprofi!P50</f>
      </c>
      <c r="H54" s="202">
        <f>Neprofi!Q50</f>
      </c>
      <c r="I54" s="203">
        <f>Neprofi!S50</f>
      </c>
      <c r="J54" s="201">
        <f>Neprofi!U50</f>
      </c>
      <c r="K54" s="204">
        <f>IF(C54=0,"",Neprofi!V50/C54)</f>
      </c>
      <c r="L54" s="205">
        <f>IF(C54=0,"",'[1]Neprofi'!AI52/C54)</f>
      </c>
      <c r="M54" s="216">
        <f>IF(C54=0,"",Neprofi!BB50/C54)</f>
      </c>
      <c r="N54" s="207">
        <f>Neprofi!AD50</f>
      </c>
      <c r="O54" s="209">
        <f>'[1]Neprofi'!BE52</f>
        <v>0</v>
      </c>
      <c r="P54" s="211">
        <f>IF(C54=0,"",SUM(Neprofi!AS50+Neprofi!AT50)/C54*1000)</f>
      </c>
      <c r="Q54" s="356">
        <f>Neprofi!Z50</f>
      </c>
      <c r="R54" s="15">
        <f>Neprofi!BL50</f>
        <v>0</v>
      </c>
      <c r="S54" s="220">
        <f>'[1]Neprofi'!DG52</f>
        <v>0</v>
      </c>
    </row>
    <row r="55" spans="1:19" ht="12.75">
      <c r="A55" s="134" t="str">
        <f>CONCATENATE(Neprofi!A51)</f>
        <v>44</v>
      </c>
      <c r="B55" s="357">
        <f>CONCATENATE(Neprofi!B51)</f>
      </c>
      <c r="C55" s="332">
        <f>Neprofi!C51</f>
        <v>0</v>
      </c>
      <c r="D55" s="333">
        <f t="shared" si="0"/>
        <v>0</v>
      </c>
      <c r="E55" s="212">
        <f>Neprofi!I51</f>
      </c>
      <c r="F55" s="212">
        <f>Neprofi!F51</f>
      </c>
      <c r="G55" s="202">
        <f>Neprofi!P51</f>
      </c>
      <c r="H55" s="202">
        <f>Neprofi!Q51</f>
      </c>
      <c r="I55" s="203">
        <f>Neprofi!S51</f>
      </c>
      <c r="J55" s="201">
        <f>Neprofi!U51</f>
      </c>
      <c r="K55" s="204">
        <f>IF(C55=0,"",Neprofi!V51/C55)</f>
      </c>
      <c r="L55" s="205">
        <f>IF(C55=0,"",'[1]Neprofi'!AI53/C55)</f>
      </c>
      <c r="M55" s="216">
        <f>IF(C55=0,"",Neprofi!BB51/C55)</f>
      </c>
      <c r="N55" s="207">
        <f>Neprofi!AD51</f>
      </c>
      <c r="O55" s="209">
        <f>'[1]Neprofi'!BE53</f>
        <v>0</v>
      </c>
      <c r="P55" s="211">
        <f>IF(C55=0,"",SUM(Neprofi!AS51+Neprofi!AT51)/C55*1000)</f>
      </c>
      <c r="Q55" s="356">
        <f>Neprofi!Z51</f>
      </c>
      <c r="R55" s="15">
        <f>Neprofi!BL51</f>
        <v>0</v>
      </c>
      <c r="S55" s="220">
        <f>'[1]Neprofi'!DG53</f>
        <v>0</v>
      </c>
    </row>
    <row r="56" spans="1:19" ht="12.75">
      <c r="A56" s="134" t="str">
        <f>CONCATENATE(Neprofi!A52)</f>
        <v>45</v>
      </c>
      <c r="B56" s="357">
        <f>CONCATENATE(Neprofi!B52)</f>
      </c>
      <c r="C56" s="332">
        <f>Neprofi!C52</f>
        <v>0</v>
      </c>
      <c r="D56" s="333">
        <f t="shared" si="0"/>
        <v>0</v>
      </c>
      <c r="E56" s="212">
        <f>Neprofi!I52</f>
      </c>
      <c r="F56" s="212">
        <f>Neprofi!F52</f>
      </c>
      <c r="G56" s="202">
        <f>Neprofi!P52</f>
      </c>
      <c r="H56" s="202">
        <f>Neprofi!Q52</f>
      </c>
      <c r="I56" s="203">
        <f>Neprofi!S52</f>
      </c>
      <c r="J56" s="201">
        <f>Neprofi!U52</f>
      </c>
      <c r="K56" s="204">
        <f>IF(C56=0,"",Neprofi!V52/C56)</f>
      </c>
      <c r="L56" s="205">
        <f>IF(C56=0,"",'[1]Neprofi'!AI54/C56)</f>
      </c>
      <c r="M56" s="216">
        <f>IF(C56=0,"",Neprofi!BB52/C56)</f>
      </c>
      <c r="N56" s="207">
        <f>Neprofi!AD52</f>
      </c>
      <c r="O56" s="209">
        <f>'[1]Neprofi'!BE54</f>
        <v>0</v>
      </c>
      <c r="P56" s="211">
        <f>IF(C56=0,"",SUM(Neprofi!AS52+Neprofi!AT52)/C56*1000)</f>
      </c>
      <c r="Q56" s="356">
        <f>Neprofi!Z52</f>
      </c>
      <c r="R56" s="15">
        <f>Neprofi!BL52</f>
        <v>0</v>
      </c>
      <c r="S56" s="220">
        <f>'[1]Neprofi'!DG54</f>
        <v>0</v>
      </c>
    </row>
    <row r="57" spans="1:19" ht="12.75">
      <c r="A57" s="134" t="str">
        <f>CONCATENATE(Neprofi!A53)</f>
        <v>46</v>
      </c>
      <c r="B57" s="357">
        <f>CONCATENATE(Neprofi!B53)</f>
      </c>
      <c r="C57" s="332">
        <f>Neprofi!C53</f>
        <v>0</v>
      </c>
      <c r="D57" s="333">
        <f t="shared" si="0"/>
        <v>0</v>
      </c>
      <c r="E57" s="212">
        <f>Neprofi!I53</f>
      </c>
      <c r="F57" s="212">
        <f>Neprofi!F53</f>
      </c>
      <c r="G57" s="202">
        <f>Neprofi!P53</f>
      </c>
      <c r="H57" s="202">
        <f>Neprofi!Q53</f>
      </c>
      <c r="I57" s="203">
        <f>Neprofi!S53</f>
      </c>
      <c r="J57" s="201">
        <f>Neprofi!U53</f>
      </c>
      <c r="K57" s="204">
        <f>IF(C57=0,"",Neprofi!V53/C57)</f>
      </c>
      <c r="L57" s="205">
        <f>IF(C57=0,"",'[1]Neprofi'!AI55/C57)</f>
      </c>
      <c r="M57" s="216">
        <f>IF(C57=0,"",Neprofi!BB53/C57)</f>
      </c>
      <c r="N57" s="207">
        <f>Neprofi!AD53</f>
      </c>
      <c r="O57" s="209">
        <f>'[1]Neprofi'!BE55</f>
        <v>0</v>
      </c>
      <c r="P57" s="211">
        <f>IF(C57=0,"",SUM(Neprofi!AS53+Neprofi!AT53)/C57*1000)</f>
      </c>
      <c r="Q57" s="356">
        <f>Neprofi!Z53</f>
      </c>
      <c r="R57" s="15">
        <f>Neprofi!BL53</f>
        <v>0</v>
      </c>
      <c r="S57" s="220">
        <f>'[1]Neprofi'!DG55</f>
        <v>0</v>
      </c>
    </row>
    <row r="58" spans="1:19" ht="12.75">
      <c r="A58" s="134" t="str">
        <f>CONCATENATE(Neprofi!A54)</f>
        <v>47</v>
      </c>
      <c r="B58" s="357">
        <f>CONCATENATE(Neprofi!B54)</f>
      </c>
      <c r="C58" s="332">
        <f>Neprofi!C54</f>
        <v>0</v>
      </c>
      <c r="D58" s="333">
        <f t="shared" si="0"/>
        <v>0</v>
      </c>
      <c r="E58" s="212">
        <f>Neprofi!I54</f>
      </c>
      <c r="F58" s="212">
        <f>Neprofi!F54</f>
      </c>
      <c r="G58" s="202">
        <f>Neprofi!P54</f>
      </c>
      <c r="H58" s="202">
        <f>Neprofi!Q54</f>
      </c>
      <c r="I58" s="203">
        <f>Neprofi!S54</f>
      </c>
      <c r="J58" s="201">
        <f>Neprofi!U54</f>
      </c>
      <c r="K58" s="204">
        <f>IF(C58=0,"",Neprofi!V54/C58)</f>
      </c>
      <c r="L58" s="205">
        <f>IF(C58=0,"",'[1]Neprofi'!AI56/C58)</f>
      </c>
      <c r="M58" s="216">
        <f>IF(C58=0,"",Neprofi!BB54/C58)</f>
      </c>
      <c r="N58" s="207">
        <f>Neprofi!AD54</f>
      </c>
      <c r="O58" s="209">
        <f>'[1]Neprofi'!BE56</f>
        <v>0</v>
      </c>
      <c r="P58" s="211">
        <f>IF(C58=0,"",SUM(Neprofi!AS54+Neprofi!AT54)/C58*1000)</f>
      </c>
      <c r="Q58" s="356">
        <f>Neprofi!Z54</f>
      </c>
      <c r="R58" s="15">
        <f>Neprofi!BL54</f>
        <v>0</v>
      </c>
      <c r="S58" s="220">
        <f>'[1]Neprofi'!DG56</f>
        <v>0</v>
      </c>
    </row>
    <row r="59" spans="1:19" ht="12.75">
      <c r="A59" s="134" t="str">
        <f>CONCATENATE(Neprofi!A55)</f>
        <v>48</v>
      </c>
      <c r="B59" s="357">
        <f>CONCATENATE(Neprofi!B55)</f>
      </c>
      <c r="C59" s="332">
        <f>Neprofi!C55</f>
        <v>0</v>
      </c>
      <c r="D59" s="333">
        <f t="shared" si="0"/>
        <v>0</v>
      </c>
      <c r="E59" s="212">
        <f>Neprofi!I55</f>
      </c>
      <c r="F59" s="212">
        <f>Neprofi!F55</f>
      </c>
      <c r="G59" s="202">
        <f>Neprofi!P55</f>
      </c>
      <c r="H59" s="202">
        <f>Neprofi!Q55</f>
      </c>
      <c r="I59" s="203">
        <f>Neprofi!S55</f>
      </c>
      <c r="J59" s="201">
        <f>Neprofi!U55</f>
      </c>
      <c r="K59" s="204">
        <f>IF(C59=0,"",Neprofi!V55/C59)</f>
      </c>
      <c r="L59" s="205">
        <f>IF(C59=0,"",'[1]Neprofi'!AI57/C59)</f>
      </c>
      <c r="M59" s="216">
        <f>IF(C59=0,"",Neprofi!BB55/C59)</f>
      </c>
      <c r="N59" s="207">
        <f>Neprofi!AD55</f>
      </c>
      <c r="O59" s="209">
        <f>'[1]Neprofi'!BE57</f>
        <v>0</v>
      </c>
      <c r="P59" s="211">
        <f>IF(C59=0,"",SUM(Neprofi!AS55+Neprofi!AT55)/C59*1000)</f>
      </c>
      <c r="Q59" s="356">
        <f>Neprofi!Z55</f>
      </c>
      <c r="R59" s="15">
        <f>Neprofi!BL55</f>
        <v>0</v>
      </c>
      <c r="S59" s="220">
        <f>'[1]Neprofi'!DG57</f>
        <v>0</v>
      </c>
    </row>
    <row r="60" spans="1:19" ht="12.75">
      <c r="A60" s="134" t="str">
        <f>CONCATENATE(Neprofi!A56)</f>
        <v>49</v>
      </c>
      <c r="B60" s="357">
        <f>CONCATENATE(Neprofi!B56)</f>
      </c>
      <c r="C60" s="332">
        <f>Neprofi!C56</f>
        <v>0</v>
      </c>
      <c r="D60" s="333">
        <f t="shared" si="0"/>
        <v>0</v>
      </c>
      <c r="E60" s="212">
        <f>Neprofi!I56</f>
      </c>
      <c r="F60" s="212">
        <f>Neprofi!F56</f>
      </c>
      <c r="G60" s="202">
        <f>Neprofi!P56</f>
      </c>
      <c r="H60" s="202">
        <f>Neprofi!Q56</f>
      </c>
      <c r="I60" s="203">
        <f>Neprofi!S56</f>
      </c>
      <c r="J60" s="201">
        <f>Neprofi!U56</f>
      </c>
      <c r="K60" s="204">
        <f>IF(C60=0,"",Neprofi!V56/C60)</f>
      </c>
      <c r="L60" s="205">
        <f>IF(C60=0,"",'[1]Neprofi'!AI58/C60)</f>
      </c>
      <c r="M60" s="216">
        <f>IF(C60=0,"",Neprofi!BB56/C60)</f>
      </c>
      <c r="N60" s="207">
        <f>Neprofi!AD56</f>
      </c>
      <c r="O60" s="209">
        <f>'[1]Neprofi'!BE58</f>
        <v>0</v>
      </c>
      <c r="P60" s="211">
        <f>IF(C60=0,"",SUM(Neprofi!AS56+Neprofi!AT56)/C60*1000)</f>
      </c>
      <c r="Q60" s="356">
        <f>Neprofi!Z56</f>
      </c>
      <c r="R60" s="15">
        <f>Neprofi!BL56</f>
        <v>0</v>
      </c>
      <c r="S60" s="220">
        <f>'[1]Neprofi'!DG58</f>
        <v>0</v>
      </c>
    </row>
    <row r="61" spans="1:19" ht="12.75">
      <c r="A61" s="134" t="str">
        <f>CONCATENATE(Neprofi!A57)</f>
        <v>50</v>
      </c>
      <c r="B61" s="357">
        <f>CONCATENATE(Neprofi!B57)</f>
      </c>
      <c r="C61" s="332">
        <f>Neprofi!C57</f>
        <v>0</v>
      </c>
      <c r="D61" s="333">
        <f t="shared" si="0"/>
        <v>0</v>
      </c>
      <c r="E61" s="212">
        <f>Neprofi!I57</f>
      </c>
      <c r="F61" s="212">
        <f>Neprofi!F57</f>
      </c>
      <c r="G61" s="202">
        <f>Neprofi!P57</f>
      </c>
      <c r="H61" s="202">
        <f>Neprofi!Q57</f>
      </c>
      <c r="I61" s="203">
        <f>Neprofi!S57</f>
      </c>
      <c r="J61" s="201">
        <f>Neprofi!U57</f>
      </c>
      <c r="K61" s="204">
        <f>IF(C61=0,"",Neprofi!V57/C61)</f>
      </c>
      <c r="L61" s="205">
        <f>IF(C61=0,"",'[1]Neprofi'!AI59/C61)</f>
      </c>
      <c r="M61" s="216">
        <f>IF(C61=0,"",Neprofi!BB57/C61)</f>
      </c>
      <c r="N61" s="207">
        <f>Neprofi!AD57</f>
      </c>
      <c r="O61" s="209">
        <f>'[1]Neprofi'!BE59</f>
        <v>0</v>
      </c>
      <c r="P61" s="211">
        <f>IF(C61=0,"",SUM(Neprofi!AS57+Neprofi!AT57)/C61*1000)</f>
      </c>
      <c r="Q61" s="356">
        <f>Neprofi!Z57</f>
      </c>
      <c r="R61" s="15">
        <f>Neprofi!BL57</f>
        <v>0</v>
      </c>
      <c r="S61" s="220">
        <f>'[1]Neprofi'!DG59</f>
        <v>0</v>
      </c>
    </row>
    <row r="62" spans="1:19" ht="12.75">
      <c r="A62" s="134" t="str">
        <f>CONCATENATE(Neprofi!A58)</f>
        <v>51</v>
      </c>
      <c r="B62" s="357">
        <f>CONCATENATE(Neprofi!B58)</f>
      </c>
      <c r="C62" s="332">
        <f>Neprofi!C58</f>
        <v>0</v>
      </c>
      <c r="D62" s="333">
        <f t="shared" si="0"/>
        <v>0</v>
      </c>
      <c r="E62" s="212">
        <f>Neprofi!I58</f>
      </c>
      <c r="F62" s="212">
        <f>Neprofi!F58</f>
      </c>
      <c r="G62" s="202">
        <f>Neprofi!P58</f>
      </c>
      <c r="H62" s="202">
        <f>Neprofi!Q58</f>
      </c>
      <c r="I62" s="203">
        <f>Neprofi!S58</f>
      </c>
      <c r="J62" s="201">
        <f>Neprofi!U58</f>
      </c>
      <c r="K62" s="204">
        <f>IF(C62=0,"",Neprofi!V58/C62)</f>
      </c>
      <c r="L62" s="205">
        <f>IF(C62=0,"",'[1]Neprofi'!AI60/C62)</f>
      </c>
      <c r="M62" s="216">
        <f>IF(C62=0,"",Neprofi!BB58/C62)</f>
      </c>
      <c r="N62" s="207">
        <f>Neprofi!AD58</f>
      </c>
      <c r="O62" s="209">
        <f>'[1]Neprofi'!BE60</f>
        <v>0</v>
      </c>
      <c r="P62" s="211">
        <f>IF(C62=0,"",SUM(Neprofi!AS58+Neprofi!AT58)/C62*1000)</f>
      </c>
      <c r="Q62" s="356">
        <f>Neprofi!Z58</f>
      </c>
      <c r="R62" s="15">
        <f>Neprofi!BL58</f>
        <v>0</v>
      </c>
      <c r="S62" s="220">
        <f>'[1]Neprofi'!DG60</f>
        <v>0</v>
      </c>
    </row>
    <row r="63" spans="1:19" ht="12.75">
      <c r="A63" s="134" t="str">
        <f>CONCATENATE(Neprofi!A59)</f>
        <v>52</v>
      </c>
      <c r="B63" s="357">
        <f>CONCATENATE(Neprofi!B59)</f>
      </c>
      <c r="C63" s="332">
        <f>Neprofi!C59</f>
        <v>0</v>
      </c>
      <c r="D63" s="333">
        <f t="shared" si="0"/>
        <v>0</v>
      </c>
      <c r="E63" s="212">
        <f>Neprofi!I59</f>
      </c>
      <c r="F63" s="212">
        <f>Neprofi!F59</f>
      </c>
      <c r="G63" s="202">
        <f>Neprofi!P59</f>
      </c>
      <c r="H63" s="202">
        <f>Neprofi!Q59</f>
      </c>
      <c r="I63" s="203">
        <f>Neprofi!S59</f>
      </c>
      <c r="J63" s="201">
        <f>Neprofi!U59</f>
      </c>
      <c r="K63" s="204">
        <f>IF(C63=0,"",Neprofi!V59/C63)</f>
      </c>
      <c r="L63" s="205">
        <f>IF(C63=0,"",'[1]Neprofi'!AI61/C63)</f>
      </c>
      <c r="M63" s="216">
        <f>IF(C63=0,"",Neprofi!BB59/C63)</f>
      </c>
      <c r="N63" s="207">
        <f>Neprofi!AD59</f>
      </c>
      <c r="O63" s="209">
        <f>'[1]Neprofi'!BE61</f>
        <v>0</v>
      </c>
      <c r="P63" s="211">
        <f>IF(C63=0,"",SUM(Neprofi!AS59+Neprofi!AT59)/C63*1000)</f>
      </c>
      <c r="Q63" s="356">
        <f>Neprofi!Z59</f>
      </c>
      <c r="R63" s="15">
        <f>Neprofi!BL59</f>
        <v>0</v>
      </c>
      <c r="S63" s="220">
        <f>'[1]Neprofi'!DG61</f>
        <v>0</v>
      </c>
    </row>
    <row r="64" spans="1:19" ht="12.75">
      <c r="A64" s="134" t="str">
        <f>CONCATENATE(Neprofi!A60)</f>
        <v>53</v>
      </c>
      <c r="B64" s="357">
        <f>CONCATENATE(Neprofi!B60)</f>
      </c>
      <c r="C64" s="332">
        <f>Neprofi!C60</f>
        <v>0</v>
      </c>
      <c r="D64" s="333">
        <f t="shared" si="0"/>
        <v>0</v>
      </c>
      <c r="E64" s="212">
        <f>Neprofi!I60</f>
      </c>
      <c r="F64" s="212">
        <f>Neprofi!F60</f>
      </c>
      <c r="G64" s="202">
        <f>Neprofi!P60</f>
      </c>
      <c r="H64" s="202">
        <f>Neprofi!Q60</f>
      </c>
      <c r="I64" s="203">
        <f>Neprofi!S60</f>
      </c>
      <c r="J64" s="201">
        <f>Neprofi!U60</f>
      </c>
      <c r="K64" s="204">
        <f>IF(C64=0,"",Neprofi!V60/C64)</f>
      </c>
      <c r="L64" s="205">
        <f>IF(C64=0,"",'[1]Neprofi'!AI62/C64)</f>
      </c>
      <c r="M64" s="216">
        <f>IF(C64=0,"",Neprofi!BB60/C64)</f>
      </c>
      <c r="N64" s="207">
        <f>Neprofi!AD60</f>
      </c>
      <c r="O64" s="209">
        <f>'[1]Neprofi'!BE62</f>
        <v>0</v>
      </c>
      <c r="P64" s="211">
        <f>IF(C64=0,"",SUM(Neprofi!AS60+Neprofi!AT60)/C64*1000)</f>
      </c>
      <c r="Q64" s="356">
        <f>Neprofi!Z60</f>
      </c>
      <c r="R64" s="15">
        <f>Neprofi!BL60</f>
        <v>0</v>
      </c>
      <c r="S64" s="220">
        <f>'[1]Neprofi'!DG62</f>
        <v>0</v>
      </c>
    </row>
    <row r="65" spans="1:19" ht="12.75">
      <c r="A65" s="134" t="str">
        <f>CONCATENATE(Neprofi!A61)</f>
        <v>54</v>
      </c>
      <c r="B65" s="357">
        <f>CONCATENATE(Neprofi!B61)</f>
      </c>
      <c r="C65" s="332">
        <f>Neprofi!C61</f>
        <v>0</v>
      </c>
      <c r="D65" s="333">
        <f t="shared" si="0"/>
        <v>0</v>
      </c>
      <c r="E65" s="212">
        <f>Neprofi!I61</f>
      </c>
      <c r="F65" s="212">
        <f>Neprofi!F61</f>
      </c>
      <c r="G65" s="202">
        <f>Neprofi!P61</f>
      </c>
      <c r="H65" s="202">
        <f>Neprofi!Q61</f>
      </c>
      <c r="I65" s="203">
        <f>Neprofi!S61</f>
      </c>
      <c r="J65" s="201">
        <f>Neprofi!U61</f>
      </c>
      <c r="K65" s="204">
        <f>IF(C65=0,"",Neprofi!V61/C65)</f>
      </c>
      <c r="L65" s="205">
        <f>IF(C65=0,"",'[1]Neprofi'!AI63/C65)</f>
      </c>
      <c r="M65" s="216">
        <f>IF(C65=0,"",Neprofi!BB61/C65)</f>
      </c>
      <c r="N65" s="207">
        <f>Neprofi!AD61</f>
      </c>
      <c r="O65" s="209">
        <f>'[1]Neprofi'!BE63</f>
        <v>0</v>
      </c>
      <c r="P65" s="211">
        <f>IF(C65=0,"",SUM(Neprofi!AS61+Neprofi!AT61)/C65*1000)</f>
      </c>
      <c r="Q65" s="356">
        <f>Neprofi!Z61</f>
      </c>
      <c r="R65" s="15">
        <f>Neprofi!BL61</f>
        <v>0</v>
      </c>
      <c r="S65" s="220">
        <f>'[1]Neprofi'!DG63</f>
        <v>0</v>
      </c>
    </row>
    <row r="66" spans="1:19" ht="12.75">
      <c r="A66" s="134" t="str">
        <f>CONCATENATE(Neprofi!A62)</f>
        <v>55</v>
      </c>
      <c r="B66" s="357">
        <f>CONCATENATE(Neprofi!B62)</f>
      </c>
      <c r="C66" s="332">
        <f>Neprofi!C62</f>
        <v>0</v>
      </c>
      <c r="D66" s="333">
        <f t="shared" si="0"/>
        <v>0</v>
      </c>
      <c r="E66" s="212">
        <f>Neprofi!I62</f>
      </c>
      <c r="F66" s="212">
        <f>Neprofi!F62</f>
      </c>
      <c r="G66" s="202">
        <f>Neprofi!P62</f>
      </c>
      <c r="H66" s="202">
        <f>Neprofi!Q62</f>
      </c>
      <c r="I66" s="203">
        <f>Neprofi!S62</f>
      </c>
      <c r="J66" s="201">
        <f>Neprofi!U62</f>
      </c>
      <c r="K66" s="204">
        <f>IF(C66=0,"",Neprofi!V62/C66)</f>
      </c>
      <c r="L66" s="205">
        <f>IF(C66=0,"",'[1]Neprofi'!AI64/C66)</f>
      </c>
      <c r="M66" s="216">
        <f>IF(C66=0,"",Neprofi!BB62/C66)</f>
      </c>
      <c r="N66" s="207">
        <f>Neprofi!AD62</f>
      </c>
      <c r="O66" s="209">
        <f>'[1]Neprofi'!BE64</f>
        <v>0</v>
      </c>
      <c r="P66" s="211">
        <f>IF(C66=0,"",SUM(Neprofi!AS62+Neprofi!AT62)/C66*1000)</f>
      </c>
      <c r="Q66" s="356">
        <f>Neprofi!Z62</f>
      </c>
      <c r="R66" s="15">
        <f>Neprofi!BL62</f>
        <v>0</v>
      </c>
      <c r="S66" s="220">
        <f>'[1]Neprofi'!DG64</f>
        <v>0</v>
      </c>
    </row>
    <row r="67" spans="1:19" ht="12.75">
      <c r="A67" s="134" t="str">
        <f>CONCATENATE(Neprofi!A63)</f>
        <v>56</v>
      </c>
      <c r="B67" s="357">
        <f>CONCATENATE(Neprofi!B63)</f>
      </c>
      <c r="C67" s="332">
        <f>Neprofi!C63</f>
        <v>0</v>
      </c>
      <c r="D67" s="333">
        <f t="shared" si="0"/>
        <v>0</v>
      </c>
      <c r="E67" s="212">
        <f>Neprofi!I63</f>
      </c>
      <c r="F67" s="212">
        <f>Neprofi!F63</f>
      </c>
      <c r="G67" s="202">
        <f>Neprofi!P63</f>
      </c>
      <c r="H67" s="202">
        <f>Neprofi!Q63</f>
      </c>
      <c r="I67" s="203">
        <f>Neprofi!S63</f>
      </c>
      <c r="J67" s="201">
        <f>Neprofi!U63</f>
      </c>
      <c r="K67" s="204">
        <f>IF(C67=0,"",Neprofi!V63/C67)</f>
      </c>
      <c r="L67" s="205">
        <f>IF(C67=0,"",'[1]Neprofi'!AI65/C67)</f>
      </c>
      <c r="M67" s="216">
        <f>IF(C67=0,"",Neprofi!BB63/C67)</f>
      </c>
      <c r="N67" s="207">
        <f>Neprofi!AD63</f>
      </c>
      <c r="O67" s="209">
        <f>'[1]Neprofi'!BE65</f>
        <v>0</v>
      </c>
      <c r="P67" s="211">
        <f>IF(C67=0,"",SUM(Neprofi!AS63+Neprofi!AT63)/C67*1000)</f>
      </c>
      <c r="Q67" s="356">
        <f>Neprofi!Z63</f>
      </c>
      <c r="R67" s="15">
        <f>Neprofi!BL63</f>
        <v>0</v>
      </c>
      <c r="S67" s="220">
        <f>'[1]Neprofi'!DG65</f>
        <v>0</v>
      </c>
    </row>
    <row r="68" spans="1:19" ht="12.75">
      <c r="A68" s="134" t="str">
        <f>CONCATENATE(Neprofi!A64)</f>
        <v>57</v>
      </c>
      <c r="B68" s="357">
        <f>CONCATENATE(Neprofi!B64)</f>
      </c>
      <c r="C68" s="332">
        <f>Neprofi!C64</f>
        <v>0</v>
      </c>
      <c r="D68" s="333">
        <f t="shared" si="0"/>
        <v>0</v>
      </c>
      <c r="E68" s="212">
        <f>Neprofi!I64</f>
      </c>
      <c r="F68" s="212">
        <f>Neprofi!F64</f>
      </c>
      <c r="G68" s="202">
        <f>Neprofi!P64</f>
      </c>
      <c r="H68" s="202">
        <f>Neprofi!Q64</f>
      </c>
      <c r="I68" s="203">
        <f>Neprofi!S64</f>
      </c>
      <c r="J68" s="201">
        <f>Neprofi!U64</f>
      </c>
      <c r="K68" s="204">
        <f>IF(C68=0,"",Neprofi!V64/C68)</f>
      </c>
      <c r="L68" s="205">
        <f>IF(C68=0,"",'[1]Neprofi'!AI66/C68)</f>
      </c>
      <c r="M68" s="216">
        <f>IF(C68=0,"",Neprofi!BB64/C68)</f>
      </c>
      <c r="N68" s="207">
        <f>Neprofi!AD64</f>
      </c>
      <c r="O68" s="209">
        <f>'[1]Neprofi'!BE66</f>
        <v>0</v>
      </c>
      <c r="P68" s="211">
        <f>IF(C68=0,"",SUM(Neprofi!AS64+Neprofi!AT64)/C68*1000)</f>
      </c>
      <c r="Q68" s="356">
        <f>Neprofi!Z64</f>
      </c>
      <c r="R68" s="15">
        <f>Neprofi!BL64</f>
        <v>0</v>
      </c>
      <c r="S68" s="220">
        <f>'[1]Neprofi'!DG66</f>
        <v>0</v>
      </c>
    </row>
    <row r="69" spans="1:19" ht="12.75">
      <c r="A69" s="134" t="str">
        <f>CONCATENATE(Neprofi!A65)</f>
        <v>58</v>
      </c>
      <c r="B69" s="357">
        <f>CONCATENATE(Neprofi!B65)</f>
      </c>
      <c r="C69" s="332">
        <f>Neprofi!C65</f>
        <v>0</v>
      </c>
      <c r="D69" s="333">
        <f t="shared" si="0"/>
        <v>0</v>
      </c>
      <c r="E69" s="212">
        <f>Neprofi!I65</f>
      </c>
      <c r="F69" s="212">
        <f>Neprofi!F65</f>
      </c>
      <c r="G69" s="202">
        <f>Neprofi!P65</f>
      </c>
      <c r="H69" s="202">
        <f>Neprofi!Q65</f>
      </c>
      <c r="I69" s="203">
        <f>Neprofi!S65</f>
      </c>
      <c r="J69" s="201">
        <f>Neprofi!U65</f>
      </c>
      <c r="K69" s="204">
        <f>IF(C69=0,"",Neprofi!V65/C69)</f>
      </c>
      <c r="L69" s="205">
        <f>IF(C69=0,"",'[1]Neprofi'!AI67/C69)</f>
      </c>
      <c r="M69" s="216">
        <f>IF(C69=0,"",Neprofi!BB65/C69)</f>
      </c>
      <c r="N69" s="207">
        <f>Neprofi!AD65</f>
      </c>
      <c r="O69" s="209">
        <f>'[1]Neprofi'!BE67</f>
        <v>0</v>
      </c>
      <c r="P69" s="211">
        <f>IF(C69=0,"",SUM(Neprofi!AS65+Neprofi!AT65)/C69*1000)</f>
      </c>
      <c r="Q69" s="356">
        <f>Neprofi!Z65</f>
      </c>
      <c r="R69" s="15">
        <f>Neprofi!BL65</f>
        <v>0</v>
      </c>
      <c r="S69" s="220">
        <f>'[1]Neprofi'!DG67</f>
        <v>0</v>
      </c>
    </row>
    <row r="70" spans="1:19" ht="12.75">
      <c r="A70" s="134" t="str">
        <f>CONCATENATE(Neprofi!A66)</f>
        <v>59</v>
      </c>
      <c r="B70" s="357">
        <f>CONCATENATE(Neprofi!B66)</f>
      </c>
      <c r="C70" s="332">
        <f>Neprofi!C66</f>
        <v>0</v>
      </c>
      <c r="D70" s="333">
        <f t="shared" si="0"/>
        <v>0</v>
      </c>
      <c r="E70" s="212">
        <f>Neprofi!I66</f>
      </c>
      <c r="F70" s="212">
        <f>Neprofi!F66</f>
      </c>
      <c r="G70" s="202">
        <f>Neprofi!P66</f>
      </c>
      <c r="H70" s="202">
        <f>Neprofi!Q66</f>
      </c>
      <c r="I70" s="203">
        <f>Neprofi!S66</f>
      </c>
      <c r="J70" s="201">
        <f>Neprofi!U66</f>
      </c>
      <c r="K70" s="204">
        <f>IF(C70=0,"",Neprofi!V66/C70)</f>
      </c>
      <c r="L70" s="205">
        <f>IF(C70=0,"",'[1]Neprofi'!AI68/C70)</f>
      </c>
      <c r="M70" s="216">
        <f>IF(C70=0,"",Neprofi!BB66/C70)</f>
      </c>
      <c r="N70" s="207">
        <f>Neprofi!AD66</f>
      </c>
      <c r="O70" s="209">
        <f>'[1]Neprofi'!BE68</f>
        <v>0</v>
      </c>
      <c r="P70" s="211">
        <f>IF(C70=0,"",SUM(Neprofi!AS66+Neprofi!AT66)/C70*1000)</f>
      </c>
      <c r="Q70" s="356">
        <f>Neprofi!Z66</f>
      </c>
      <c r="R70" s="15">
        <f>Neprofi!BL66</f>
        <v>0</v>
      </c>
      <c r="S70" s="220">
        <f>'[1]Neprofi'!DG68</f>
        <v>0</v>
      </c>
    </row>
    <row r="71" spans="1:19" ht="12.75">
      <c r="A71" s="134" t="str">
        <f>CONCATENATE(Neprofi!A67)</f>
        <v>60</v>
      </c>
      <c r="B71" s="357">
        <f>CONCATENATE(Neprofi!B67)</f>
      </c>
      <c r="C71" s="332">
        <f>Neprofi!C67</f>
        <v>0</v>
      </c>
      <c r="D71" s="333">
        <f>IF(AND(C71&gt;=1,C71&lt;=500),1,IF(AND(C71&gt;=501,C71&lt;=1000),2,IF(AND(C71&gt;=1001,C71&lt;=3000),3,IF(AND(C71&gt;=3001,C71&lt;=5000),4,IF(AND(C71&gt;=5001,C71&lt;=10000),5,IF(AND(C71&gt;=10001,C71&lt;=20000),6,IF(AND(C71&gt;=20001,C71&lt;=40000),7,IF(C71&gt;=40001,8,0))))))))</f>
        <v>0</v>
      </c>
      <c r="E71" s="212">
        <f>Neprofi!I67</f>
      </c>
      <c r="F71" s="212">
        <f>Neprofi!F67</f>
      </c>
      <c r="G71" s="202">
        <f>Neprofi!P67</f>
      </c>
      <c r="H71" s="202">
        <f>Neprofi!Q67</f>
      </c>
      <c r="I71" s="203">
        <f>Neprofi!S67</f>
      </c>
      <c r="J71" s="201">
        <f>Neprofi!U67</f>
      </c>
      <c r="K71" s="204">
        <f>IF(C71=0,"",Neprofi!V67/C71)</f>
      </c>
      <c r="L71" s="205">
        <f>IF(C71=0,"",'[1]Neprofi'!AI69/C71)</f>
      </c>
      <c r="M71" s="216">
        <f>IF(C71=0,"",Neprofi!BB67/C71)</f>
      </c>
      <c r="N71" s="207">
        <f>Neprofi!AD67</f>
      </c>
      <c r="O71" s="209">
        <f>'[1]Neprofi'!BE69</f>
        <v>0</v>
      </c>
      <c r="P71" s="211">
        <f>IF(C71=0,"",SUM(Neprofi!AS67+Neprofi!AT67)/C71*1000)</f>
      </c>
      <c r="Q71" s="356">
        <f>Neprofi!Z67</f>
      </c>
      <c r="R71" s="15">
        <f>Neprofi!BL67</f>
        <v>0</v>
      </c>
      <c r="S71" s="220">
        <f>'[1]Neprofi'!DG69</f>
        <v>0</v>
      </c>
    </row>
    <row r="72" spans="1:19" ht="12.75">
      <c r="A72" s="177"/>
      <c r="B72" s="176"/>
      <c r="C72" s="178"/>
      <c r="D72" s="178"/>
      <c r="E72" s="176"/>
      <c r="F72" s="176"/>
      <c r="G72" s="178"/>
      <c r="H72" s="178"/>
      <c r="I72" s="176"/>
      <c r="J72" s="176"/>
      <c r="K72" s="176"/>
      <c r="L72" s="176"/>
      <c r="M72" s="176"/>
      <c r="N72" s="176"/>
      <c r="O72" s="176"/>
      <c r="P72" s="178"/>
      <c r="Q72" s="178"/>
      <c r="R72" s="176"/>
      <c r="S72" s="176"/>
    </row>
  </sheetData>
  <sheetProtection password="D024" sheet="1"/>
  <mergeCells count="7">
    <mergeCell ref="R3:S3"/>
    <mergeCell ref="A1:B1"/>
    <mergeCell ref="E3:F3"/>
    <mergeCell ref="G3:H3"/>
    <mergeCell ref="I3:K3"/>
    <mergeCell ref="N3:O3"/>
    <mergeCell ref="P3:Q3"/>
  </mergeCells>
  <printOptions/>
  <pageMargins left="0.1968503937007874" right="0" top="0.3937007874015748" bottom="0.3937007874015748" header="0.1968503937007874" footer="0.11811023622047245"/>
  <pageSetup horizontalDpi="600" verticalDpi="600" orientation="landscape" paperSize="9" scale="83" r:id="rId1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R20"/>
  <sheetViews>
    <sheetView showGridLines="0" zoomScalePageLayoutView="0" workbookViewId="0" topLeftCell="A1">
      <pane xSplit="2" ySplit="11" topLeftCell="C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12" sqref="D12"/>
    </sheetView>
  </sheetViews>
  <sheetFormatPr defaultColWidth="9.00390625" defaultRowHeight="12.75"/>
  <cols>
    <col min="1" max="1" width="3.75390625" style="16" customWidth="1"/>
    <col min="2" max="2" width="23.00390625" style="17" customWidth="1"/>
    <col min="3" max="3" width="9.375" style="17" customWidth="1"/>
    <col min="4" max="4" width="11.375" style="122" customWidth="1"/>
    <col min="5" max="5" width="8.125" style="18" customWidth="1"/>
    <col min="6" max="6" width="8.375" style="18" customWidth="1"/>
    <col min="7" max="7" width="9.625" style="18" customWidth="1"/>
    <col min="8" max="8" width="8.625" style="18" customWidth="1"/>
    <col min="9" max="9" width="10.00390625" style="18" customWidth="1"/>
    <col min="10" max="10" width="10.125" style="18" customWidth="1"/>
    <col min="11" max="11" width="9.25390625" style="18" customWidth="1"/>
    <col min="12" max="13" width="7.375" style="18" customWidth="1"/>
    <col min="14" max="14" width="9.75390625" style="18" customWidth="1"/>
    <col min="15" max="15" width="13.375" style="18" customWidth="1"/>
    <col min="16" max="16" width="7.00390625" style="18" customWidth="1"/>
    <col min="17" max="17" width="7.375" style="18" customWidth="1"/>
    <col min="18" max="18" width="11.75390625" style="17" customWidth="1"/>
    <col min="19" max="19" width="11.625" style="17" customWidth="1"/>
    <col min="20" max="20" width="11.125" style="17" customWidth="1"/>
    <col min="21" max="21" width="12.625" style="17" customWidth="1"/>
    <col min="22" max="22" width="12.125" style="17" customWidth="1"/>
    <col min="23" max="23" width="10.75390625" style="17" customWidth="1"/>
    <col min="24" max="24" width="11.625" style="17" customWidth="1"/>
    <col min="25" max="25" width="12.25390625" style="17" customWidth="1"/>
    <col min="26" max="26" width="15.875" style="17" customWidth="1"/>
    <col min="27" max="27" width="12.00390625" style="17" customWidth="1"/>
    <col min="28" max="28" width="11.75390625" style="17" customWidth="1"/>
    <col min="29" max="29" width="9.75390625" style="18" customWidth="1"/>
    <col min="30" max="30" width="10.75390625" style="18" customWidth="1"/>
    <col min="31" max="31" width="10.00390625" style="18" customWidth="1"/>
    <col min="32" max="32" width="11.25390625" style="18" customWidth="1"/>
    <col min="33" max="33" width="10.00390625" style="17" customWidth="1"/>
    <col min="34" max="38" width="9.75390625" style="17" customWidth="1"/>
    <col min="39" max="40" width="9.75390625" style="18" customWidth="1"/>
    <col min="41" max="41" width="11.125" style="18" customWidth="1"/>
    <col min="42" max="42" width="10.00390625" style="18" customWidth="1"/>
    <col min="43" max="43" width="7.875" style="18" customWidth="1"/>
    <col min="44" max="44" width="8.00390625" style="18" customWidth="1"/>
    <col min="45" max="45" width="8.625" style="18" customWidth="1"/>
    <col min="46" max="46" width="11.125" style="18" customWidth="1"/>
    <col min="47" max="47" width="7.125" style="18" customWidth="1"/>
    <col min="48" max="48" width="8.75390625" style="18" customWidth="1"/>
    <col min="49" max="49" width="10.375" style="18" customWidth="1"/>
    <col min="50" max="50" width="9.875" style="18" customWidth="1"/>
    <col min="51" max="51" width="9.375" style="18" customWidth="1"/>
    <col min="52" max="52" width="10.375" style="18" customWidth="1"/>
    <col min="53" max="53" width="10.25390625" style="18" customWidth="1"/>
    <col min="54" max="54" width="9.625" style="18" customWidth="1"/>
    <col min="55" max="55" width="8.625" style="18" customWidth="1"/>
    <col min="56" max="56" width="9.625" style="18" customWidth="1"/>
    <col min="57" max="58" width="11.625" style="18" customWidth="1"/>
    <col min="59" max="59" width="9.625" style="18" customWidth="1"/>
    <col min="60" max="60" width="12.00390625" style="18" customWidth="1"/>
    <col min="61" max="61" width="9.75390625" style="18" customWidth="1"/>
    <col min="62" max="63" width="11.625" style="18" customWidth="1"/>
    <col min="64" max="64" width="11.25390625" style="18" customWidth="1"/>
    <col min="65" max="65" width="9.375" style="18" customWidth="1"/>
    <col min="66" max="66" width="9.625" style="18" customWidth="1"/>
    <col min="67" max="67" width="9.125" style="17" customWidth="1"/>
    <col min="68" max="68" width="9.375" style="18" customWidth="1"/>
    <col min="69" max="69" width="6.875" style="18" customWidth="1"/>
    <col min="70" max="70" width="7.25390625" style="18" customWidth="1"/>
    <col min="71" max="16384" width="9.125" style="18" customWidth="1"/>
  </cols>
  <sheetData>
    <row r="1" spans="1:70" s="31" customFormat="1" ht="15.75" customHeight="1">
      <c r="A1" s="482" t="s">
        <v>50</v>
      </c>
      <c r="B1" s="483"/>
      <c r="C1" s="19" t="str">
        <f>Sumare!C1</f>
        <v>2016</v>
      </c>
      <c r="D1" s="20" t="s">
        <v>51</v>
      </c>
      <c r="E1" s="21"/>
      <c r="F1" s="21"/>
      <c r="G1" s="21"/>
      <c r="H1" s="21"/>
      <c r="I1" s="21"/>
      <c r="J1" s="20"/>
      <c r="K1" s="27"/>
      <c r="L1" s="27"/>
      <c r="M1" s="27"/>
      <c r="N1" s="27"/>
      <c r="O1" s="27"/>
      <c r="P1" s="27"/>
      <c r="Q1" s="27"/>
      <c r="R1" s="20" t="s">
        <v>51</v>
      </c>
      <c r="S1" s="23"/>
      <c r="T1" s="23"/>
      <c r="U1" s="23"/>
      <c r="V1" s="23"/>
      <c r="W1" s="23"/>
      <c r="X1" s="23"/>
      <c r="Y1" s="23"/>
      <c r="Z1" s="23"/>
      <c r="AA1" s="23"/>
      <c r="AB1" s="20" t="s">
        <v>51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0" t="s">
        <v>51</v>
      </c>
      <c r="AO1" s="23"/>
      <c r="AP1" s="24"/>
      <c r="AQ1" s="24"/>
      <c r="AR1" s="24"/>
      <c r="AS1" s="23"/>
      <c r="AT1" s="23"/>
      <c r="AU1" s="23"/>
      <c r="AV1" s="23"/>
      <c r="AW1" s="24"/>
      <c r="AX1" s="25"/>
      <c r="AY1" s="26"/>
      <c r="AZ1" s="25"/>
      <c r="BA1" s="20" t="s">
        <v>51</v>
      </c>
      <c r="BB1" s="27"/>
      <c r="BC1" s="27"/>
      <c r="BD1" s="27"/>
      <c r="BE1" s="25"/>
      <c r="BF1" s="25"/>
      <c r="BG1" s="25"/>
      <c r="BH1" s="25"/>
      <c r="BI1" s="25"/>
      <c r="BJ1" s="25"/>
      <c r="BK1" s="25"/>
      <c r="BL1" s="20" t="s">
        <v>51</v>
      </c>
      <c r="BM1" s="25"/>
      <c r="BN1" s="25"/>
      <c r="BO1" s="23"/>
      <c r="BP1" s="28"/>
      <c r="BQ1" s="29"/>
      <c r="BR1" s="30"/>
    </row>
    <row r="2" spans="1:70" s="31" customFormat="1" ht="17.25" customHeight="1">
      <c r="A2" s="32"/>
      <c r="B2" s="33" t="str">
        <f>Sumare!B2</f>
        <v>Moravskoslezský kraj</v>
      </c>
      <c r="C2" s="34"/>
      <c r="D2" s="484" t="s">
        <v>52</v>
      </c>
      <c r="E2" s="485"/>
      <c r="F2" s="485"/>
      <c r="G2" s="485"/>
      <c r="H2" s="485"/>
      <c r="I2" s="485"/>
      <c r="J2" s="368"/>
      <c r="K2" s="368"/>
      <c r="L2" s="368"/>
      <c r="M2" s="368"/>
      <c r="N2" s="368"/>
      <c r="O2" s="368"/>
      <c r="P2" s="368"/>
      <c r="Q2" s="369"/>
      <c r="R2" s="370" t="s">
        <v>53</v>
      </c>
      <c r="S2" s="36"/>
      <c r="T2" s="36"/>
      <c r="U2" s="36"/>
      <c r="V2" s="36"/>
      <c r="W2" s="36"/>
      <c r="X2" s="36"/>
      <c r="Y2" s="36"/>
      <c r="Z2" s="36"/>
      <c r="AA2" s="37"/>
      <c r="AB2" s="486" t="s">
        <v>54</v>
      </c>
      <c r="AC2" s="487"/>
      <c r="AD2" s="38"/>
      <c r="AE2" s="39"/>
      <c r="AF2" s="39"/>
      <c r="AG2" s="38"/>
      <c r="AH2" s="38"/>
      <c r="AI2" s="38"/>
      <c r="AJ2" s="38"/>
      <c r="AK2" s="40"/>
      <c r="AL2" s="38"/>
      <c r="AM2" s="38"/>
      <c r="AN2" s="41" t="s">
        <v>55</v>
      </c>
      <c r="AO2" s="42"/>
      <c r="AP2" s="43"/>
      <c r="AQ2" s="43"/>
      <c r="AR2" s="43"/>
      <c r="AS2" s="42"/>
      <c r="AT2" s="42"/>
      <c r="AU2" s="42"/>
      <c r="AV2" s="42"/>
      <c r="AW2" s="488"/>
      <c r="AX2" s="489"/>
      <c r="AY2" s="41"/>
      <c r="AZ2" s="44"/>
      <c r="BA2" s="490" t="s">
        <v>56</v>
      </c>
      <c r="BB2" s="490"/>
      <c r="BC2" s="490"/>
      <c r="BD2" s="490"/>
      <c r="BE2" s="490"/>
      <c r="BF2" s="490"/>
      <c r="BG2" s="490"/>
      <c r="BH2" s="490"/>
      <c r="BI2" s="490"/>
      <c r="BJ2" s="490"/>
      <c r="BK2" s="491"/>
      <c r="BL2" s="45" t="s">
        <v>57</v>
      </c>
      <c r="BM2" s="45"/>
      <c r="BN2" s="45"/>
      <c r="BO2" s="46"/>
      <c r="BP2" s="47"/>
      <c r="BQ2" s="47"/>
      <c r="BR2" s="48"/>
    </row>
    <row r="3" spans="1:70" s="63" customFormat="1" ht="15" customHeight="1">
      <c r="A3" s="49"/>
      <c r="B3" s="50" t="str">
        <f>Sumare!B3</f>
        <v>Bruntál</v>
      </c>
      <c r="C3" s="51"/>
      <c r="D3" s="492" t="s">
        <v>249</v>
      </c>
      <c r="E3" s="493"/>
      <c r="F3" s="494"/>
      <c r="G3" s="495" t="s">
        <v>250</v>
      </c>
      <c r="H3" s="496"/>
      <c r="I3" s="497"/>
      <c r="J3" s="498" t="s">
        <v>251</v>
      </c>
      <c r="K3" s="499"/>
      <c r="L3" s="371" t="s">
        <v>66</v>
      </c>
      <c r="M3" s="372"/>
      <c r="N3" s="373" t="s">
        <v>252</v>
      </c>
      <c r="O3" s="500" t="s">
        <v>253</v>
      </c>
      <c r="P3" s="501"/>
      <c r="Q3" s="502"/>
      <c r="R3" s="51"/>
      <c r="S3" s="51"/>
      <c r="T3" s="51"/>
      <c r="U3" s="51"/>
      <c r="V3" s="52" t="s">
        <v>60</v>
      </c>
      <c r="W3" s="503" t="s">
        <v>59</v>
      </c>
      <c r="X3" s="503"/>
      <c r="Y3" s="53"/>
      <c r="Z3" s="53"/>
      <c r="AA3" s="53"/>
      <c r="AB3" s="54"/>
      <c r="AC3" s="55"/>
      <c r="AD3" s="56"/>
      <c r="AE3" s="504" t="s">
        <v>59</v>
      </c>
      <c r="AF3" s="505"/>
      <c r="AG3" s="506" t="s">
        <v>61</v>
      </c>
      <c r="AH3" s="507"/>
      <c r="AI3" s="507"/>
      <c r="AJ3" s="507"/>
      <c r="AK3" s="508"/>
      <c r="AL3" s="509" t="s">
        <v>62</v>
      </c>
      <c r="AM3" s="510"/>
      <c r="AN3" s="511" t="s">
        <v>63</v>
      </c>
      <c r="AO3" s="512"/>
      <c r="AP3" s="513" t="s">
        <v>64</v>
      </c>
      <c r="AQ3" s="514"/>
      <c r="AR3" s="515"/>
      <c r="AS3" s="51"/>
      <c r="AT3" s="51"/>
      <c r="AU3" s="51"/>
      <c r="AV3" s="51"/>
      <c r="AW3" s="516" t="s">
        <v>65</v>
      </c>
      <c r="AX3" s="51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8" t="s">
        <v>67</v>
      </c>
      <c r="BM3" s="58"/>
      <c r="BN3" s="58"/>
      <c r="BO3" s="59"/>
      <c r="BP3" s="60" t="s">
        <v>68</v>
      </c>
      <c r="BQ3" s="61"/>
      <c r="BR3" s="62"/>
    </row>
    <row r="4" spans="1:70" s="67" customFormat="1" ht="9.75" customHeight="1">
      <c r="A4" s="64"/>
      <c r="B4" s="65" t="s">
        <v>69</v>
      </c>
      <c r="C4" s="374" t="s">
        <v>70</v>
      </c>
      <c r="D4" s="375" t="s">
        <v>71</v>
      </c>
      <c r="E4" s="65" t="s">
        <v>72</v>
      </c>
      <c r="F4" s="65" t="s">
        <v>73</v>
      </c>
      <c r="G4" s="375" t="s">
        <v>74</v>
      </c>
      <c r="H4" s="65" t="s">
        <v>75</v>
      </c>
      <c r="I4" s="374" t="s">
        <v>76</v>
      </c>
      <c r="J4" s="375" t="s">
        <v>77</v>
      </c>
      <c r="K4" s="65" t="s">
        <v>78</v>
      </c>
      <c r="L4" s="65" t="s">
        <v>79</v>
      </c>
      <c r="M4" s="374" t="s">
        <v>80</v>
      </c>
      <c r="N4" s="376" t="s">
        <v>81</v>
      </c>
      <c r="O4" s="376" t="s">
        <v>254</v>
      </c>
      <c r="P4" s="374" t="s">
        <v>255</v>
      </c>
      <c r="Q4" s="377" t="s">
        <v>256</v>
      </c>
      <c r="R4" s="378" t="s">
        <v>82</v>
      </c>
      <c r="S4" s="65" t="s">
        <v>83</v>
      </c>
      <c r="T4" s="65" t="s">
        <v>84</v>
      </c>
      <c r="U4" s="65" t="s">
        <v>85</v>
      </c>
      <c r="V4" s="65" t="s">
        <v>86</v>
      </c>
      <c r="W4" s="65" t="s">
        <v>87</v>
      </c>
      <c r="X4" s="65" t="s">
        <v>88</v>
      </c>
      <c r="Y4" s="65" t="s">
        <v>89</v>
      </c>
      <c r="Z4" s="65" t="s">
        <v>90</v>
      </c>
      <c r="AA4" s="65" t="s">
        <v>91</v>
      </c>
      <c r="AB4" s="65" t="s">
        <v>92</v>
      </c>
      <c r="AC4" s="65" t="s">
        <v>93</v>
      </c>
      <c r="AD4" s="65" t="s">
        <v>94</v>
      </c>
      <c r="AE4" s="65" t="s">
        <v>95</v>
      </c>
      <c r="AF4" s="65" t="s">
        <v>96</v>
      </c>
      <c r="AG4" s="65" t="s">
        <v>97</v>
      </c>
      <c r="AH4" s="65" t="s">
        <v>98</v>
      </c>
      <c r="AI4" s="65" t="s">
        <v>99</v>
      </c>
      <c r="AJ4" s="65" t="s">
        <v>100</v>
      </c>
      <c r="AK4" s="65" t="s">
        <v>101</v>
      </c>
      <c r="AL4" s="65" t="s">
        <v>102</v>
      </c>
      <c r="AM4" s="65" t="s">
        <v>103</v>
      </c>
      <c r="AN4" s="65" t="s">
        <v>104</v>
      </c>
      <c r="AO4" s="65" t="s">
        <v>105</v>
      </c>
      <c r="AP4" s="65" t="s">
        <v>106</v>
      </c>
      <c r="AQ4" s="65" t="s">
        <v>107</v>
      </c>
      <c r="AR4" s="65" t="s">
        <v>108</v>
      </c>
      <c r="AS4" s="65" t="s">
        <v>109</v>
      </c>
      <c r="AT4" s="65" t="s">
        <v>110</v>
      </c>
      <c r="AU4" s="65" t="s">
        <v>111</v>
      </c>
      <c r="AV4" s="65" t="s">
        <v>112</v>
      </c>
      <c r="AW4" s="65" t="s">
        <v>113</v>
      </c>
      <c r="AX4" s="65" t="s">
        <v>114</v>
      </c>
      <c r="AY4" s="65" t="s">
        <v>115</v>
      </c>
      <c r="AZ4" s="65" t="s">
        <v>116</v>
      </c>
      <c r="BA4" s="65" t="s">
        <v>117</v>
      </c>
      <c r="BB4" s="65" t="s">
        <v>118</v>
      </c>
      <c r="BC4" s="65" t="s">
        <v>119</v>
      </c>
      <c r="BD4" s="65" t="s">
        <v>120</v>
      </c>
      <c r="BE4" s="65" t="s">
        <v>121</v>
      </c>
      <c r="BF4" s="65" t="s">
        <v>122</v>
      </c>
      <c r="BG4" s="65" t="s">
        <v>123</v>
      </c>
      <c r="BH4" s="65" t="s">
        <v>124</v>
      </c>
      <c r="BI4" s="65" t="s">
        <v>125</v>
      </c>
      <c r="BJ4" s="65" t="s">
        <v>126</v>
      </c>
      <c r="BK4" s="65" t="s">
        <v>127</v>
      </c>
      <c r="BL4" s="65" t="s">
        <v>128</v>
      </c>
      <c r="BM4" s="65" t="s">
        <v>129</v>
      </c>
      <c r="BN4" s="65" t="s">
        <v>130</v>
      </c>
      <c r="BO4" s="65" t="s">
        <v>131</v>
      </c>
      <c r="BP4" s="65" t="s">
        <v>132</v>
      </c>
      <c r="BQ4" s="65" t="s">
        <v>133</v>
      </c>
      <c r="BR4" s="66" t="s">
        <v>134</v>
      </c>
    </row>
    <row r="5" spans="1:70" s="63" customFormat="1" ht="12.75" customHeight="1" thickBot="1">
      <c r="A5" s="49"/>
      <c r="B5" s="68" t="s">
        <v>135</v>
      </c>
      <c r="C5" s="69"/>
      <c r="D5" s="379"/>
      <c r="E5" s="70"/>
      <c r="F5" s="71"/>
      <c r="G5" s="379"/>
      <c r="H5" s="71"/>
      <c r="I5" s="71"/>
      <c r="J5" s="380"/>
      <c r="K5" s="71"/>
      <c r="L5" s="70"/>
      <c r="M5" s="70"/>
      <c r="N5" s="379"/>
      <c r="O5" s="379"/>
      <c r="P5" s="70"/>
      <c r="Q5" s="381"/>
      <c r="R5" s="70"/>
      <c r="S5" s="71"/>
      <c r="T5" s="70"/>
      <c r="U5" s="70"/>
      <c r="V5" s="70"/>
      <c r="W5" s="70"/>
      <c r="X5" s="70"/>
      <c r="Y5" s="71"/>
      <c r="Z5" s="70"/>
      <c r="AA5" s="71"/>
      <c r="AB5" s="70"/>
      <c r="AC5" s="70"/>
      <c r="AD5" s="71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175"/>
      <c r="AU5" s="70"/>
      <c r="AV5" s="71"/>
      <c r="AW5" s="70"/>
      <c r="AX5" s="71"/>
      <c r="AY5" s="71"/>
      <c r="AZ5" s="71"/>
      <c r="BA5" s="71"/>
      <c r="BB5" s="70"/>
      <c r="BC5" s="71"/>
      <c r="BD5" s="70"/>
      <c r="BE5" s="70"/>
      <c r="BF5" s="70"/>
      <c r="BG5" s="70"/>
      <c r="BH5" s="70"/>
      <c r="BI5" s="70"/>
      <c r="BJ5" s="70"/>
      <c r="BK5" s="70"/>
      <c r="BL5" s="70"/>
      <c r="BM5" s="71"/>
      <c r="BN5" s="71"/>
      <c r="BO5" s="71"/>
      <c r="BP5" s="70"/>
      <c r="BQ5" s="70"/>
      <c r="BR5" s="72"/>
    </row>
    <row r="6" spans="1:70" s="75" customFormat="1" ht="75" customHeight="1" thickBot="1">
      <c r="A6" s="73"/>
      <c r="B6" s="74" t="s">
        <v>1</v>
      </c>
      <c r="C6" s="11" t="s">
        <v>136</v>
      </c>
      <c r="D6" s="382" t="s">
        <v>257</v>
      </c>
      <c r="E6" s="9" t="s">
        <v>137</v>
      </c>
      <c r="F6" s="8" t="s">
        <v>258</v>
      </c>
      <c r="G6" s="383" t="s">
        <v>259</v>
      </c>
      <c r="H6" s="8" t="s">
        <v>191</v>
      </c>
      <c r="I6" s="9" t="s">
        <v>260</v>
      </c>
      <c r="J6" s="382" t="s">
        <v>261</v>
      </c>
      <c r="K6" s="8" t="s">
        <v>262</v>
      </c>
      <c r="L6" s="8" t="s">
        <v>175</v>
      </c>
      <c r="M6" s="9" t="s">
        <v>176</v>
      </c>
      <c r="N6" s="384" t="s">
        <v>263</v>
      </c>
      <c r="O6" s="382" t="s">
        <v>264</v>
      </c>
      <c r="P6" s="385" t="s">
        <v>265</v>
      </c>
      <c r="Q6" s="386" t="s">
        <v>247</v>
      </c>
      <c r="R6" s="10" t="s">
        <v>138</v>
      </c>
      <c r="S6" s="8" t="s">
        <v>46</v>
      </c>
      <c r="T6" s="8" t="s">
        <v>139</v>
      </c>
      <c r="U6" s="8" t="s">
        <v>47</v>
      </c>
      <c r="V6" s="8" t="s">
        <v>140</v>
      </c>
      <c r="W6" s="8" t="s">
        <v>141</v>
      </c>
      <c r="X6" s="8" t="s">
        <v>206</v>
      </c>
      <c r="Y6" s="8" t="s">
        <v>207</v>
      </c>
      <c r="Z6" s="8" t="s">
        <v>208</v>
      </c>
      <c r="AA6" s="8" t="s">
        <v>143</v>
      </c>
      <c r="AB6" s="8" t="s">
        <v>144</v>
      </c>
      <c r="AC6" s="8" t="s">
        <v>145</v>
      </c>
      <c r="AD6" s="8" t="s">
        <v>209</v>
      </c>
      <c r="AE6" s="8" t="s">
        <v>147</v>
      </c>
      <c r="AF6" s="8" t="s">
        <v>148</v>
      </c>
      <c r="AG6" s="8" t="s">
        <v>149</v>
      </c>
      <c r="AH6" s="8" t="s">
        <v>150</v>
      </c>
      <c r="AI6" s="8" t="s">
        <v>151</v>
      </c>
      <c r="AJ6" s="8" t="s">
        <v>152</v>
      </c>
      <c r="AK6" s="8" t="s">
        <v>150</v>
      </c>
      <c r="AL6" s="8" t="s">
        <v>62</v>
      </c>
      <c r="AM6" s="8" t="s">
        <v>153</v>
      </c>
      <c r="AN6" s="12" t="s">
        <v>154</v>
      </c>
      <c r="AO6" s="12" t="s">
        <v>155</v>
      </c>
      <c r="AP6" s="8" t="s">
        <v>156</v>
      </c>
      <c r="AQ6" s="8" t="s">
        <v>157</v>
      </c>
      <c r="AR6" s="8" t="s">
        <v>158</v>
      </c>
      <c r="AS6" s="179" t="s">
        <v>195</v>
      </c>
      <c r="AT6" s="179" t="s">
        <v>196</v>
      </c>
      <c r="AU6" s="12" t="s">
        <v>159</v>
      </c>
      <c r="AV6" s="12" t="s">
        <v>160</v>
      </c>
      <c r="AW6" s="8" t="s">
        <v>161</v>
      </c>
      <c r="AX6" s="8" t="s">
        <v>162</v>
      </c>
      <c r="AY6" s="8" t="s">
        <v>163</v>
      </c>
      <c r="AZ6" s="8" t="s">
        <v>164</v>
      </c>
      <c r="BA6" s="8" t="s">
        <v>40</v>
      </c>
      <c r="BB6" s="8" t="s">
        <v>165</v>
      </c>
      <c r="BC6" s="8" t="s">
        <v>166</v>
      </c>
      <c r="BD6" s="8" t="s">
        <v>167</v>
      </c>
      <c r="BE6" s="8" t="s">
        <v>168</v>
      </c>
      <c r="BF6" s="8" t="s">
        <v>169</v>
      </c>
      <c r="BG6" s="8" t="s">
        <v>170</v>
      </c>
      <c r="BH6" s="8" t="s">
        <v>171</v>
      </c>
      <c r="BI6" s="8" t="s">
        <v>172</v>
      </c>
      <c r="BJ6" s="8" t="s">
        <v>173</v>
      </c>
      <c r="BK6" s="8" t="s">
        <v>174</v>
      </c>
      <c r="BL6" s="8" t="s">
        <v>177</v>
      </c>
      <c r="BM6" s="8" t="s">
        <v>178</v>
      </c>
      <c r="BN6" s="8" t="s">
        <v>179</v>
      </c>
      <c r="BO6" s="8" t="s">
        <v>180</v>
      </c>
      <c r="BP6" s="8" t="s">
        <v>181</v>
      </c>
      <c r="BQ6" s="8" t="s">
        <v>182</v>
      </c>
      <c r="BR6" s="13" t="s">
        <v>183</v>
      </c>
    </row>
    <row r="7" spans="1:70" s="84" customFormat="1" ht="18" customHeight="1" thickBot="1">
      <c r="A7" s="76" t="s">
        <v>184</v>
      </c>
      <c r="B7" s="77" t="str">
        <f>IF('[1]Poverena'!B10="","",CONCATENATE('[1]Poverena'!B10))</f>
        <v>Bruntál</v>
      </c>
      <c r="C7" s="387">
        <f>'[1]Poverena'!D9</f>
        <v>16978</v>
      </c>
      <c r="D7" s="388">
        <f>'[1]Poverena'!H9-'[1]Poverena'!EZ9</f>
        <v>101497</v>
      </c>
      <c r="E7" s="389">
        <f>IF(D7=0,"",ROUND('[1]Poverena'!U9/D7*100,2))</f>
        <v>55.04</v>
      </c>
      <c r="F7" s="389">
        <f>IF(C7=0,"",ROUND('[1]Poverena'!T9/C7*1000,2))</f>
        <v>4.24</v>
      </c>
      <c r="G7" s="388">
        <f>'[1]Poverena'!V9-'[1]Poverena'!EY9</f>
        <v>3120</v>
      </c>
      <c r="H7" s="79">
        <f>IF('[1]Poverena'!U9=0,"",ROUND(G7/'[1]Poverena'!U9*100,2))</f>
        <v>5.59</v>
      </c>
      <c r="I7" s="389">
        <f>IF(C7=0,"",ROUND(G7/C7*1000,2))</f>
        <v>183.77</v>
      </c>
      <c r="J7" s="390">
        <f>IF(C7=0,"",ROUND(('[1]Poverena'!EI9-'[1]Poverena'!EX9)/C7,2))</f>
        <v>33.79</v>
      </c>
      <c r="K7" s="81">
        <f>IF(AB7=0,"",ROUND(('[1]Poverena'!EI9-'[1]Poverena'!EX9)/AB7,2))</f>
        <v>3.98</v>
      </c>
      <c r="L7" s="79">
        <f>IF('[1]Poverena'!EI9=0,"",ROUND('[1]Poverena'!EJ9/'[1]Poverena'!EI9*100,2))</f>
        <v>5.73</v>
      </c>
      <c r="M7" s="389">
        <f>IF('[1]Poverena'!EI9=0,"",ROUND('[1]Poverena'!EK9/'[1]Poverena'!EI9*100,2))</f>
        <v>1.85</v>
      </c>
      <c r="N7" s="391">
        <f>'[1]Poverena'!BN9</f>
        <v>467</v>
      </c>
      <c r="O7" s="391">
        <f>D7+N7</f>
        <v>101964</v>
      </c>
      <c r="P7" s="389">
        <f>IF(C7=0,"",ROUND(O7/C7,2))</f>
        <v>6.01</v>
      </c>
      <c r="Q7" s="392">
        <f>IF(O7=0,"",ROUND(AB7/O7,2))</f>
        <v>1.41</v>
      </c>
      <c r="R7" s="393">
        <f>'[1]Poverena'!AA9</f>
        <v>2138</v>
      </c>
      <c r="S7" s="79">
        <f>IF(C7=0,"",ROUND(R7/C7*100,2))</f>
        <v>12.59</v>
      </c>
      <c r="T7" s="78">
        <f>'[1]Poverena'!AB9</f>
        <v>602</v>
      </c>
      <c r="U7" s="79">
        <f>IF(R7=0,"",ROUND(T7/R7*100,2))</f>
        <v>28.16</v>
      </c>
      <c r="V7" s="78">
        <f>'[1]Poverena'!AC9</f>
        <v>88651</v>
      </c>
      <c r="W7" s="79">
        <f>IF(V7=0,"",ROUND('[1]Poverena'!AD9/V7*100,2))</f>
        <v>41.89</v>
      </c>
      <c r="X7" s="79">
        <f>IF(V7=0,"",ROUND('[1]Poverena'!AI9/V7*100,2))</f>
        <v>58.11</v>
      </c>
      <c r="Y7" s="79">
        <f>IF('[1]Poverena'!AD9=0,"",ROUND('[1]Poverena'!AF9/'[1]Poverena'!AD9*100,2))</f>
        <v>3.79</v>
      </c>
      <c r="Z7" s="79">
        <f>IF('[1]Poverena'!AD9=0,"",ROUND(SUM('[1]Poverena'!AG9+'[1]Poverena'!AH9)/'[1]Poverena'!AD9*100,2))</f>
        <v>20.9</v>
      </c>
      <c r="AA7" s="79">
        <f>IF(C7=0,"",ROUND(V7/C7,2))</f>
        <v>5.22</v>
      </c>
      <c r="AB7" s="78">
        <f>'[1]Poverena'!AK9</f>
        <v>144111</v>
      </c>
      <c r="AC7" s="79">
        <f>IF(C7=0,"",ROUND(AB7/C7,2))</f>
        <v>8.49</v>
      </c>
      <c r="AD7" s="79">
        <f>IF(R7=0,"",ROUND(AB7/R7,2))</f>
        <v>67.4</v>
      </c>
      <c r="AE7" s="79">
        <f>IF(AB7=0,"",ROUND('[1]Poverena'!AZ9/AB7*100,2))</f>
        <v>1.94</v>
      </c>
      <c r="AF7" s="79">
        <f>IF(AB7=0,"",ROUND('[1]Poverena'!BA9/AB7*100,2))</f>
        <v>49.12</v>
      </c>
      <c r="AG7" s="78">
        <f>SUM('[1]Poverena'!AL9+'[1]Poverena'!AM9)</f>
        <v>109332</v>
      </c>
      <c r="AH7" s="79">
        <f>IF(AG7=0,"",ROUND('[1]Poverena'!AL9/AG7*100,2))</f>
        <v>32.72</v>
      </c>
      <c r="AI7" s="78">
        <f>SUM('[1]Poverena'!AN9+'[1]Poverena'!AO9)</f>
        <v>17917</v>
      </c>
      <c r="AJ7" s="79">
        <f>IF(T7=0,"",ROUND(AI7/T7,2))</f>
        <v>29.76</v>
      </c>
      <c r="AK7" s="79">
        <f>IF(AI7=0,"",ROUND('[1]Poverena'!AN9/AI7*100,2))</f>
        <v>23.18</v>
      </c>
      <c r="AL7" s="78">
        <f>'[1]Poverena'!AP9</f>
        <v>16003</v>
      </c>
      <c r="AM7" s="79">
        <f>IF(AB7=0,"",ROUND(AL7/AB7*100,2))</f>
        <v>11.1</v>
      </c>
      <c r="AN7" s="78">
        <f>'[1]Poverena'!BD9</f>
        <v>391</v>
      </c>
      <c r="AO7" s="78">
        <f>'[1]Poverena'!BF9</f>
        <v>101</v>
      </c>
      <c r="AP7" s="78">
        <f>'[1]Poverena'!BL9</f>
        <v>19698</v>
      </c>
      <c r="AQ7" s="78">
        <f>'[1]Poverena'!BO9</f>
        <v>79</v>
      </c>
      <c r="AR7" s="78">
        <f>'[1]Poverena'!BP9</f>
        <v>2</v>
      </c>
      <c r="AS7" s="78">
        <f>'[1]Poverena'!BQ9</f>
        <v>151</v>
      </c>
      <c r="AT7" s="78">
        <f>'[1]Poverena'!BR9</f>
        <v>193</v>
      </c>
      <c r="AU7" s="78">
        <f>SUM('[1]Poverena'!BT9+'[1]Poverena'!BV9+'[1]Poverena'!BX9)</f>
        <v>0</v>
      </c>
      <c r="AV7" s="79">
        <f>IF(C7=0,"",ROUND('[1]Poverena'!CB9/(C7/1000),2))</f>
        <v>1.59</v>
      </c>
      <c r="AW7" s="78">
        <f>'[1]Poverena'!CD9</f>
        <v>10</v>
      </c>
      <c r="AX7" s="79">
        <f>IF(C7=0,"",ROUND(AW7/(C7/1000),2))</f>
        <v>0.59</v>
      </c>
      <c r="AY7" s="79">
        <f>IF(C7=0,"",ROUND('[1]Poverena'!CA9/(C7/1000),2))</f>
        <v>35.75</v>
      </c>
      <c r="AZ7" s="80">
        <f>'[1]Poverena'!CG9</f>
        <v>39</v>
      </c>
      <c r="BA7" s="78">
        <f>'[1]Poverena'!CI9</f>
        <v>1</v>
      </c>
      <c r="BB7" s="78">
        <f>'[1]Poverena'!CK9</f>
        <v>29125</v>
      </c>
      <c r="BC7" s="78">
        <f>'[1]Poverena'!CJ9</f>
        <v>1</v>
      </c>
      <c r="BD7" s="78">
        <f>SUM('[1]Poverena'!CL9+'[1]Poverena'!CM9)</f>
        <v>42616</v>
      </c>
      <c r="BE7" s="79">
        <f>IF(BD7=0,"",ROUND('[1]Poverena'!CM9/BD7*100,2))</f>
        <v>99.53</v>
      </c>
      <c r="BF7" s="78">
        <f>SUM('[1]Poverena'!CN9+'[1]Poverena'!CO9)</f>
        <v>9188</v>
      </c>
      <c r="BG7" s="78">
        <f>'[1]Poverena'!CP9</f>
        <v>0</v>
      </c>
      <c r="BH7" s="78">
        <f>'[1]Poverena'!CQ9</f>
        <v>1</v>
      </c>
      <c r="BI7" s="78">
        <f>SUM('[1]Poverena'!CR9+'[1]Poverena'!CS9)</f>
        <v>4</v>
      </c>
      <c r="BJ7" s="78">
        <f>'[1]Poverena'!CT9</f>
        <v>9</v>
      </c>
      <c r="BK7" s="78">
        <f>'[1]Poverena'!CV9</f>
        <v>83</v>
      </c>
      <c r="BL7" s="81">
        <f>'[1]Poverena'!CX9</f>
        <v>12</v>
      </c>
      <c r="BM7" s="79">
        <f>IF(C7=0,"",ROUND(BL7/(C7/1000),2))</f>
        <v>0.71</v>
      </c>
      <c r="BN7" s="79">
        <f>IF(R7=0,"",ROUND(BL7/(R7/1000),2))</f>
        <v>5.61</v>
      </c>
      <c r="BO7" s="79">
        <f>IF(V7=0,"",ROUND(BL7/(V7/1000),2))</f>
        <v>0.14</v>
      </c>
      <c r="BP7" s="79">
        <f>SUM('[1]Poverena'!CY9+'[1]Poverena'!CZ9+'[1]Poverena'!DA9+'[1]Poverena'!DB9)</f>
        <v>3</v>
      </c>
      <c r="BQ7" s="82">
        <f>'[1]Poverena'!CY9</f>
        <v>2</v>
      </c>
      <c r="BR7" s="83">
        <f>'[1]Poverena'!DA9</f>
        <v>1</v>
      </c>
    </row>
    <row r="8" spans="1:70" s="84" customFormat="1" ht="18" customHeight="1">
      <c r="A8" s="85"/>
      <c r="B8" s="86"/>
      <c r="C8" s="86"/>
      <c r="D8" s="394"/>
      <c r="E8" s="86"/>
      <c r="F8" s="86"/>
      <c r="G8" s="395"/>
      <c r="H8" s="86"/>
      <c r="I8" s="86"/>
      <c r="J8" s="395"/>
      <c r="K8" s="86"/>
      <c r="L8" s="86"/>
      <c r="M8" s="86"/>
      <c r="N8" s="395"/>
      <c r="O8" s="395"/>
      <c r="P8" s="86"/>
      <c r="Q8" s="39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U8" s="86"/>
      <c r="AV8" s="86"/>
      <c r="AW8" s="86"/>
      <c r="AX8" s="86"/>
      <c r="AY8" s="87"/>
      <c r="AZ8" s="86"/>
      <c r="BA8" s="86"/>
      <c r="BB8" s="86"/>
      <c r="BC8" s="86"/>
      <c r="BD8" s="86"/>
      <c r="BE8" s="192"/>
      <c r="BF8" s="86"/>
      <c r="BG8" s="86"/>
      <c r="BH8" s="86"/>
      <c r="BI8" s="86"/>
      <c r="BJ8" s="86"/>
      <c r="BK8" s="86"/>
      <c r="BL8" s="86"/>
      <c r="BM8" s="86"/>
      <c r="BN8" s="86"/>
      <c r="BO8" s="88"/>
      <c r="BP8" s="86"/>
      <c r="BQ8" s="89"/>
      <c r="BR8" s="90"/>
    </row>
    <row r="9" spans="1:70" s="84" customFormat="1" ht="13.5" thickBot="1">
      <c r="A9" s="85"/>
      <c r="B9" s="86"/>
      <c r="C9" s="86"/>
      <c r="D9" s="394"/>
      <c r="E9" s="86"/>
      <c r="F9" s="86"/>
      <c r="G9" s="395"/>
      <c r="H9" s="86"/>
      <c r="I9" s="86"/>
      <c r="J9" s="395"/>
      <c r="K9" s="86"/>
      <c r="L9" s="86"/>
      <c r="M9" s="86"/>
      <c r="N9" s="395"/>
      <c r="O9" s="395"/>
      <c r="P9" s="86"/>
      <c r="Q9" s="39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U9" s="86"/>
      <c r="AV9" s="86"/>
      <c r="AW9" s="86"/>
      <c r="AX9" s="86"/>
      <c r="AY9" s="87"/>
      <c r="AZ9" s="86"/>
      <c r="BA9" s="86"/>
      <c r="BB9" s="86"/>
      <c r="BC9" s="86"/>
      <c r="BD9" s="86"/>
      <c r="BE9" s="192"/>
      <c r="BF9" s="86"/>
      <c r="BG9" s="86"/>
      <c r="BH9" s="86"/>
      <c r="BI9" s="86"/>
      <c r="BJ9" s="86"/>
      <c r="BK9" s="86"/>
      <c r="BL9" s="86"/>
      <c r="BM9" s="86"/>
      <c r="BN9" s="86"/>
      <c r="BO9" s="88"/>
      <c r="BP9" s="86"/>
      <c r="BQ9" s="86"/>
      <c r="BR9" s="91"/>
    </row>
    <row r="10" spans="1:70" s="84" customFormat="1" ht="13.5" thickBot="1">
      <c r="A10" s="92"/>
      <c r="B10" s="93" t="s">
        <v>185</v>
      </c>
      <c r="C10" s="94"/>
      <c r="D10" s="397"/>
      <c r="E10" s="94"/>
      <c r="F10" s="94"/>
      <c r="G10" s="398"/>
      <c r="H10" s="94"/>
      <c r="I10" s="94"/>
      <c r="J10" s="398"/>
      <c r="K10" s="94"/>
      <c r="L10" s="94"/>
      <c r="M10" s="94"/>
      <c r="N10" s="398"/>
      <c r="O10" s="398"/>
      <c r="P10" s="94"/>
      <c r="Q10" s="399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5"/>
      <c r="AZ10" s="94"/>
      <c r="BA10" s="94"/>
      <c r="BB10" s="94"/>
      <c r="BC10" s="94"/>
      <c r="BD10" s="94"/>
      <c r="BE10" s="193"/>
      <c r="BF10" s="94"/>
      <c r="BG10" s="94"/>
      <c r="BH10" s="94"/>
      <c r="BI10" s="94"/>
      <c r="BJ10" s="94"/>
      <c r="BK10" s="94"/>
      <c r="BL10" s="94"/>
      <c r="BM10" s="94"/>
      <c r="BN10" s="94"/>
      <c r="BO10" s="96"/>
      <c r="BP10" s="94"/>
      <c r="BQ10" s="94"/>
      <c r="BR10" s="97"/>
    </row>
    <row r="11" spans="1:70" s="84" customFormat="1" ht="18" customHeight="1" thickBot="1">
      <c r="A11" s="98"/>
      <c r="B11" s="99" t="s">
        <v>186</v>
      </c>
      <c r="C11" s="387">
        <f>'[1]Profi'!D9</f>
        <v>47390</v>
      </c>
      <c r="D11" s="388">
        <f>'[1]Profi'!H9-'[1]Profi'!EZ9</f>
        <v>220956</v>
      </c>
      <c r="E11" s="389">
        <f>IF(D11=0,"",ROUND('[1]Profi'!U9/D11*100,2))</f>
        <v>68.89</v>
      </c>
      <c r="F11" s="389">
        <f>IF(C11=0,"",ROUND('[1]Profi'!T9/C11*1000,2))</f>
        <v>5.49</v>
      </c>
      <c r="G11" s="388">
        <f>'[1]Profi'!V9-'[1]Profi'!EY9</f>
        <v>8039</v>
      </c>
      <c r="H11" s="79">
        <f>IF('[1]Profi'!U9=0,"",ROUND(G11/'[1]Profi'!U9*100,2))</f>
        <v>5.28</v>
      </c>
      <c r="I11" s="389">
        <f aca="true" t="shared" si="0" ref="I11:I17">IF(C11=0,"",ROUND(G11/C11*1000,2))</f>
        <v>169.63</v>
      </c>
      <c r="J11" s="390">
        <f>IF(C11=0,"",ROUND(('[1]Profi'!EI9-'[1]Profi'!EX9)/C11,2))</f>
        <v>34.27</v>
      </c>
      <c r="K11" s="81">
        <f>IF(AB11=0,"",ROUND(('[1]Profi'!EI9-'[1]Profi'!EX9)/AB11,2))</f>
        <v>4.91</v>
      </c>
      <c r="L11" s="79">
        <f>IF('[1]Profi'!EI9=0,"",ROUND('[1]Profi'!EJ9/'[1]Profi'!EI9*100,2))</f>
        <v>15.79</v>
      </c>
      <c r="M11" s="389">
        <f>IF('[1]Profi'!EI9=0,"",ROUND('[1]Profi'!EK9/'[1]Profi'!EI9*100,2))</f>
        <v>0.91</v>
      </c>
      <c r="N11" s="391">
        <f>'[1]Profi'!BN9</f>
        <v>4126</v>
      </c>
      <c r="O11" s="391">
        <f aca="true" t="shared" si="1" ref="O11:O17">D11+N11</f>
        <v>225082</v>
      </c>
      <c r="P11" s="389">
        <f aca="true" t="shared" si="2" ref="P11:P17">IF(C11=0,"",ROUND(O11/C11,2))</f>
        <v>4.75</v>
      </c>
      <c r="Q11" s="392">
        <f aca="true" t="shared" si="3" ref="Q11:Q17">IF(O11=0,"",ROUND(AB11/O11,2))</f>
        <v>1.47</v>
      </c>
      <c r="R11" s="393">
        <f>'[1]Profi'!AA9</f>
        <v>6071</v>
      </c>
      <c r="S11" s="79">
        <f aca="true" t="shared" si="4" ref="S11:S17">IF(C11=0,"",ROUND(R11/C11*100,2))</f>
        <v>12.81</v>
      </c>
      <c r="T11" s="78">
        <f>'[1]Profi'!AB9</f>
        <v>1719</v>
      </c>
      <c r="U11" s="79">
        <f aca="true" t="shared" si="5" ref="U11:U17">IF(R11=0,"",ROUND(T11/R11*100,2))</f>
        <v>28.31</v>
      </c>
      <c r="V11" s="78">
        <f>'[1]Profi'!AC9</f>
        <v>167208</v>
      </c>
      <c r="W11" s="79">
        <f>IF(V11=0,"",ROUND('[1]Profi'!AD9/V11*100,2))</f>
        <v>72.6</v>
      </c>
      <c r="X11" s="79">
        <f>IF(V11=0,"",ROUND('[1]Profi'!AI9/V11*100,2))</f>
        <v>27.4</v>
      </c>
      <c r="Y11" s="79">
        <f>IF('[1]Profi'!AD9=0,"",ROUND('[1]Profi'!AF9/'[1]Profi'!AD9*100,2))</f>
        <v>14.49</v>
      </c>
      <c r="Z11" s="79">
        <f>IF('[1]Profi'!AD9=0,"",ROUND(SUM('[1]Profi'!AG9+'[1]Profi'!AH9)/'[1]Profi'!AD9*100,2))</f>
        <v>16.24</v>
      </c>
      <c r="AA11" s="79">
        <f aca="true" t="shared" si="6" ref="AA11:AA17">IF(C11=0,"",ROUND(V11/C11,2))</f>
        <v>3.53</v>
      </c>
      <c r="AB11" s="78">
        <f>'[1]Profi'!AK9</f>
        <v>330595</v>
      </c>
      <c r="AC11" s="79">
        <f aca="true" t="shared" si="7" ref="AC11:AC17">IF(C11=0,"",ROUND(AB11/C11,2))</f>
        <v>6.98</v>
      </c>
      <c r="AD11" s="79">
        <f aca="true" t="shared" si="8" ref="AD11:AD17">IF(R11=0,"",ROUND(AB11/R11,2))</f>
        <v>54.45</v>
      </c>
      <c r="AE11" s="79">
        <f>IF(AB11=0,"",ROUND('[1]Profi'!AZ9/AB11*100,2))</f>
        <v>8.68</v>
      </c>
      <c r="AF11" s="79">
        <f>IF(AB11=0,"",ROUND('[1]Profi'!BA9/AB11*100,2))</f>
        <v>38.87</v>
      </c>
      <c r="AG11" s="78">
        <f>SUM('[1]Profi'!AL9+'[1]Profi'!AM9)</f>
        <v>227400</v>
      </c>
      <c r="AH11" s="79">
        <f>IF(AG11=0,"",ROUND('[1]Profi'!AL9/AG11*100,2))</f>
        <v>20.93</v>
      </c>
      <c r="AI11" s="78">
        <f>SUM('[1]Profi'!AN9+'[1]Profi'!AO9)</f>
        <v>43514</v>
      </c>
      <c r="AJ11" s="79">
        <f aca="true" t="shared" si="9" ref="AJ11:AJ17">IF(T11=0,"",ROUND(AI11/T11,2))</f>
        <v>25.31</v>
      </c>
      <c r="AK11" s="79">
        <f>IF(AI11=0,"",ROUND('[1]Profi'!AN9/AI11*100,2))</f>
        <v>23.2</v>
      </c>
      <c r="AL11" s="78">
        <f>'[1]Profi'!AP9</f>
        <v>52055</v>
      </c>
      <c r="AM11" s="79">
        <f aca="true" t="shared" si="10" ref="AM11:AM17">IF(AB11=0,"",ROUND(AL11/AB11*100,2))</f>
        <v>15.75</v>
      </c>
      <c r="AN11" s="78">
        <f>'[1]Profi'!BD9</f>
        <v>98</v>
      </c>
      <c r="AO11" s="78">
        <f>'[1]Profi'!BF9</f>
        <v>934</v>
      </c>
      <c r="AP11" s="78">
        <f>'[1]Profi'!BL9</f>
        <v>0</v>
      </c>
      <c r="AQ11" s="78">
        <f>'[1]Profi'!BO9</f>
        <v>0</v>
      </c>
      <c r="AR11" s="78">
        <f>'[1]Profi'!BP9</f>
        <v>0</v>
      </c>
      <c r="AS11" s="78">
        <f>'[1]Profi'!BQ9</f>
        <v>369</v>
      </c>
      <c r="AT11" s="78">
        <f>'[1]Profi'!BR9</f>
        <v>278</v>
      </c>
      <c r="AU11" s="78">
        <f>SUM('[1]Profi'!BT9+'[1]Profi'!BV9+'[1]Profi'!BX9)</f>
        <v>1</v>
      </c>
      <c r="AV11" s="79">
        <f>IF(C11=0,"",ROUND('[1]Profi'!CB9/(C11/1000),2))</f>
        <v>3.44</v>
      </c>
      <c r="AW11" s="78">
        <f>'[1]Profi'!CD9</f>
        <v>35</v>
      </c>
      <c r="AX11" s="79">
        <f aca="true" t="shared" si="11" ref="AX11:AX17">IF(C11=0,"",ROUND(AW11/(C11/1000),2))</f>
        <v>0.74</v>
      </c>
      <c r="AY11" s="79">
        <f>IF(C11=0,"",ROUND('[1]Profi'!CA9/(C11/1000),2))</f>
        <v>34.94</v>
      </c>
      <c r="AZ11" s="100"/>
      <c r="BA11" s="78">
        <f>'[1]Profi'!CI9</f>
        <v>6</v>
      </c>
      <c r="BB11" s="78">
        <f>'[1]Profi'!CK9</f>
        <v>37522</v>
      </c>
      <c r="BC11" s="78">
        <f>'[1]Profi'!CJ9</f>
        <v>6</v>
      </c>
      <c r="BD11" s="78">
        <f>SUM('[1]Profi'!CL9+'[1]Profi'!CM9)</f>
        <v>47151</v>
      </c>
      <c r="BE11" s="79">
        <f>IF(BD11=0,"",ROUND('[1]Profi'!CM9/BD11*100,2))</f>
        <v>86.05</v>
      </c>
      <c r="BF11" s="78">
        <f>SUM('[1]Profi'!CN9+'[1]Profi'!CO9)</f>
        <v>5332</v>
      </c>
      <c r="BG11" s="78">
        <f>'[1]Profi'!CP9</f>
        <v>0</v>
      </c>
      <c r="BH11" s="78">
        <f>'[1]Profi'!CQ9</f>
        <v>2</v>
      </c>
      <c r="BI11" s="78">
        <f>SUM('[1]Profi'!CR9+'[1]Profi'!CS9)</f>
        <v>438</v>
      </c>
      <c r="BJ11" s="78">
        <f>'[1]Profi'!CT9</f>
        <v>3358</v>
      </c>
      <c r="BK11" s="78">
        <f>'[1]Profi'!CV9</f>
        <v>39</v>
      </c>
      <c r="BL11" s="81">
        <f>'[1]Profi'!CX9</f>
        <v>24.4</v>
      </c>
      <c r="BM11" s="79">
        <f aca="true" t="shared" si="12" ref="BM11:BM17">IF(C11=0,"",ROUND(BL11/(C11/1000),2))</f>
        <v>0.51</v>
      </c>
      <c r="BN11" s="79">
        <f aca="true" t="shared" si="13" ref="BN11:BN17">IF(R11=0,"",ROUND(BL11/(R11/1000),2))</f>
        <v>4.02</v>
      </c>
      <c r="BO11" s="79">
        <f aca="true" t="shared" si="14" ref="BO11:BO17">IF(V11=0,"",ROUND(BL11/(V11/1000),2))</f>
        <v>0.15</v>
      </c>
      <c r="BP11" s="79">
        <f>SUM('[1]Profi'!CY9+'[1]Profi'!CZ9+'[1]Profi'!DA9+'[1]Profi'!DB9)</f>
        <v>10</v>
      </c>
      <c r="BQ11" s="79">
        <f>'[1]Profi'!CY9</f>
        <v>6</v>
      </c>
      <c r="BR11" s="82">
        <f>'[1]Profi'!DA9</f>
        <v>3</v>
      </c>
    </row>
    <row r="12" spans="1:70" s="84" customFormat="1" ht="12.75">
      <c r="A12" s="101" t="str">
        <f>CONCATENATE('[1]Profi'!A10)</f>
        <v>01</v>
      </c>
      <c r="B12" s="102" t="str">
        <f>IF('[1]Profi'!B10="","",CONCATENATE('[1]Profi'!B10))</f>
        <v>Břidličná</v>
      </c>
      <c r="C12" s="400">
        <f>'[1]Profi'!D10</f>
        <v>3378</v>
      </c>
      <c r="D12" s="401">
        <f>'[1]Profi'!H10-'[1]Profi'!EZ10</f>
        <v>11076</v>
      </c>
      <c r="E12" s="402">
        <f>IF(D12=0,"",ROUND('[1]Profi'!U10/D12*100,2))</f>
        <v>85.21</v>
      </c>
      <c r="F12" s="402">
        <f>IF(C12=0,"",ROUND('[1]Profi'!T10/C12*1000,2))</f>
        <v>4.14</v>
      </c>
      <c r="G12" s="401">
        <f>'[1]Profi'!V10-'[1]Profi'!EY10</f>
        <v>364</v>
      </c>
      <c r="H12" s="106">
        <f>IF('[1]Profi'!U10=0,"",ROUND(G12/'[1]Profi'!U10*100,2))</f>
        <v>3.86</v>
      </c>
      <c r="I12" s="402">
        <f t="shared" si="0"/>
        <v>107.76</v>
      </c>
      <c r="J12" s="403">
        <f>IF(C12=0,"",ROUND(('[1]Profi'!EI10-'[1]Profi'!EX10)/C12,2))</f>
        <v>20.81</v>
      </c>
      <c r="K12" s="107">
        <f>IF(AB12=0,"",ROUND(('[1]Profi'!EI10-'[1]Profi'!EX10)/AB12,2))</f>
        <v>7.45</v>
      </c>
      <c r="L12" s="106">
        <f>IF('[1]Profi'!EI10=0,"",ROUND('[1]Profi'!EJ10/'[1]Profi'!EI10*100,2))</f>
        <v>14.63</v>
      </c>
      <c r="M12" s="402">
        <f>IF('[1]Profi'!EI10=0,"",ROUND('[1]Profi'!EK10/'[1]Profi'!EI10*100,2))</f>
        <v>0</v>
      </c>
      <c r="N12" s="404">
        <f>'[1]Profi'!BN10</f>
        <v>1291</v>
      </c>
      <c r="O12" s="404">
        <f t="shared" si="1"/>
        <v>12367</v>
      </c>
      <c r="P12" s="402">
        <f t="shared" si="2"/>
        <v>3.66</v>
      </c>
      <c r="Q12" s="405">
        <f t="shared" si="3"/>
        <v>0.76</v>
      </c>
      <c r="R12" s="406">
        <f>'[1]Profi'!AA10</f>
        <v>416</v>
      </c>
      <c r="S12" s="106">
        <f t="shared" si="4"/>
        <v>12.31</v>
      </c>
      <c r="T12" s="103">
        <f>'[1]Profi'!AB10</f>
        <v>75</v>
      </c>
      <c r="U12" s="106">
        <f t="shared" si="5"/>
        <v>18.03</v>
      </c>
      <c r="V12" s="103">
        <f>'[1]Profi'!AC10</f>
        <v>7278</v>
      </c>
      <c r="W12" s="106">
        <f>IF(V12=0,"",ROUND('[1]Profi'!AD10/V12*100,2))</f>
        <v>64.77</v>
      </c>
      <c r="X12" s="106">
        <f>IF(V12=0,"",ROUND('[1]Profi'!AI10/V12*100,2))</f>
        <v>35.23</v>
      </c>
      <c r="Y12" s="106">
        <f>IF('[1]Profi'!AD10=0,"",ROUND('[1]Profi'!AF10/'[1]Profi'!AD10*100,2))</f>
        <v>19.71</v>
      </c>
      <c r="Z12" s="106">
        <f>IF('[1]Profi'!AD10=0,"",ROUND(SUM('[1]Profi'!AG10+'[1]Profi'!AH10)/'[1]Profi'!AD10*100,2))</f>
        <v>14.38</v>
      </c>
      <c r="AA12" s="106">
        <f t="shared" si="6"/>
        <v>2.15</v>
      </c>
      <c r="AB12" s="103">
        <f>'[1]Profi'!AK10</f>
        <v>9428</v>
      </c>
      <c r="AC12" s="106">
        <f t="shared" si="7"/>
        <v>2.79</v>
      </c>
      <c r="AD12" s="106">
        <f t="shared" si="8"/>
        <v>22.66</v>
      </c>
      <c r="AE12" s="106">
        <f>IF(AB12=0,"",ROUND('[1]Profi'!AZ10/AB12*100,2))</f>
        <v>0</v>
      </c>
      <c r="AF12" s="106">
        <f>IF(AB12=0,"",ROUND('[1]Profi'!BA10/AB12*100,2))</f>
        <v>26.01</v>
      </c>
      <c r="AG12" s="103">
        <f>SUM('[1]Profi'!AL10+'[1]Profi'!AM10)</f>
        <v>7626</v>
      </c>
      <c r="AH12" s="106">
        <f>IF(AG12=0,"",ROUND('[1]Profi'!AL10/AG12*100,2))</f>
        <v>10.6</v>
      </c>
      <c r="AI12" s="103">
        <f>SUM('[1]Profi'!AN10+'[1]Profi'!AO10)</f>
        <v>1268</v>
      </c>
      <c r="AJ12" s="106">
        <f t="shared" si="9"/>
        <v>16.91</v>
      </c>
      <c r="AK12" s="106">
        <f>IF(AI12=0,"",ROUND('[1]Profi'!AN10/AI12*100,2))</f>
        <v>18.85</v>
      </c>
      <c r="AL12" s="103">
        <f>'[1]Profi'!AP10</f>
        <v>528</v>
      </c>
      <c r="AM12" s="106">
        <f t="shared" si="10"/>
        <v>5.6</v>
      </c>
      <c r="AN12" s="103">
        <f>'[1]Profi'!BD10</f>
        <v>3</v>
      </c>
      <c r="AO12" s="103">
        <f>'[1]Profi'!BF10</f>
        <v>106</v>
      </c>
      <c r="AP12" s="103">
        <f>'[1]Profi'!BL10</f>
        <v>0</v>
      </c>
      <c r="AQ12" s="103">
        <f>'[1]Profi'!BO10</f>
        <v>0</v>
      </c>
      <c r="AR12" s="103">
        <f>'[1]Profi'!BP10</f>
        <v>0</v>
      </c>
      <c r="AS12" s="103">
        <f>'[1]Profi'!BQ10</f>
        <v>16</v>
      </c>
      <c r="AT12" s="103">
        <f>'[1]Profi'!BR10</f>
        <v>16</v>
      </c>
      <c r="AU12" s="103">
        <f>SUM('[1]Profi'!BT10+'[1]Profi'!BV10+'[1]Profi'!BX10)</f>
        <v>0</v>
      </c>
      <c r="AV12" s="106">
        <f>IF(C12=0,"",ROUND('[1]Profi'!CB10/(C12/1000),2))</f>
        <v>8.88</v>
      </c>
      <c r="AW12" s="103">
        <f>'[1]Profi'!CD10</f>
        <v>3</v>
      </c>
      <c r="AX12" s="106">
        <f t="shared" si="11"/>
        <v>0.89</v>
      </c>
      <c r="AY12" s="106">
        <f>IF(C12=0,"",ROUND('[1]Profi'!CA10/(C12/1000),2))</f>
        <v>52.69</v>
      </c>
      <c r="AZ12" s="103">
        <f>'[1]Profi'!CG10</f>
        <v>30</v>
      </c>
      <c r="BA12" s="103">
        <f>'[1]Profi'!CI10</f>
        <v>1</v>
      </c>
      <c r="BB12" s="103">
        <f>'[1]Profi'!CK10</f>
        <v>6604</v>
      </c>
      <c r="BC12" s="103">
        <f>'[1]Profi'!CJ10</f>
        <v>1</v>
      </c>
      <c r="BD12" s="103">
        <f>SUM('[1]Profi'!CL10+'[1]Profi'!CM10)</f>
        <v>1917</v>
      </c>
      <c r="BE12" s="106">
        <f>IF(BD12=0,"",ROUND('[1]Profi'!CM10/BD12*100,2))</f>
        <v>100</v>
      </c>
      <c r="BF12" s="103">
        <f>SUM('[1]Profi'!CN10+'[1]Profi'!CO10)</f>
        <v>647</v>
      </c>
      <c r="BG12" s="103">
        <f>'[1]Profi'!CP10</f>
        <v>0</v>
      </c>
      <c r="BH12" s="103">
        <f>'[1]Profi'!CQ10</f>
        <v>0</v>
      </c>
      <c r="BI12" s="103">
        <f>SUM('[1]Profi'!CR10+'[1]Profi'!CS10)</f>
        <v>0</v>
      </c>
      <c r="BJ12" s="103">
        <f>'[1]Profi'!CT10</f>
        <v>0</v>
      </c>
      <c r="BK12" s="103">
        <f>'[1]Profi'!CV10</f>
        <v>0</v>
      </c>
      <c r="BL12" s="107">
        <f>'[1]Profi'!CX10</f>
        <v>1</v>
      </c>
      <c r="BM12" s="106">
        <f t="shared" si="12"/>
        <v>0.3</v>
      </c>
      <c r="BN12" s="106">
        <f t="shared" si="13"/>
        <v>2.4</v>
      </c>
      <c r="BO12" s="106">
        <f t="shared" si="14"/>
        <v>0.14</v>
      </c>
      <c r="BP12" s="106">
        <f>SUM('[1]Profi'!CY10+'[1]Profi'!CZ10+'[1]Profi'!DA10+'[1]Profi'!DB10)</f>
        <v>0</v>
      </c>
      <c r="BQ12" s="106">
        <f>'[1]Profi'!CY10</f>
        <v>0</v>
      </c>
      <c r="BR12" s="182">
        <f>'[1]Profi'!DA10</f>
        <v>0</v>
      </c>
    </row>
    <row r="13" spans="1:70" s="84" customFormat="1" ht="12.75">
      <c r="A13" s="109" t="str">
        <f>CONCATENATE('[1]Profi'!A11)</f>
        <v>02</v>
      </c>
      <c r="B13" s="135" t="str">
        <f>IF('[1]Profi'!B11="","",CONCATENATE('[1]Profi'!B11))</f>
        <v>Horní Benešov</v>
      </c>
      <c r="C13" s="407">
        <f>'[1]Profi'!D11</f>
        <v>2312</v>
      </c>
      <c r="D13" s="408">
        <f>'[1]Profi'!H11-'[1]Profi'!EZ11</f>
        <v>13676</v>
      </c>
      <c r="E13" s="409">
        <f>IF(D13=0,"",ROUND('[1]Profi'!U11/D13*100,2))</f>
        <v>69.46</v>
      </c>
      <c r="F13" s="409">
        <f>IF(C13=0,"",ROUND('[1]Profi'!T11/C13*1000,2))</f>
        <v>6.06</v>
      </c>
      <c r="G13" s="408">
        <f>'[1]Profi'!V11-'[1]Profi'!EY11</f>
        <v>533</v>
      </c>
      <c r="H13" s="113">
        <f>IF('[1]Profi'!U11=0,"",ROUND(G13/'[1]Profi'!U11*100,2))</f>
        <v>5.61</v>
      </c>
      <c r="I13" s="410">
        <f t="shared" si="0"/>
        <v>230.54</v>
      </c>
      <c r="J13" s="411">
        <f>IF(C13=0,"",ROUND(('[1]Profi'!EI11-'[1]Profi'!EX11)/C13,2))</f>
        <v>31.7</v>
      </c>
      <c r="K13" s="137">
        <f>IF(AB13=0,"",ROUND(('[1]Profi'!EI11-'[1]Profi'!EX11)/AB13,2))</f>
        <v>5.96</v>
      </c>
      <c r="L13" s="113">
        <f>IF('[1]Profi'!EI11=0,"",ROUND('[1]Profi'!EJ11/'[1]Profi'!EI11*100,2))</f>
        <v>7.98</v>
      </c>
      <c r="M13" s="409">
        <f>IF('[1]Profi'!EI11=0,"",ROUND('[1]Profi'!EK11/'[1]Profi'!EI11*100,2))</f>
        <v>0</v>
      </c>
      <c r="N13" s="412">
        <f>'[1]Profi'!BN11</f>
        <v>700</v>
      </c>
      <c r="O13" s="412">
        <f t="shared" si="1"/>
        <v>14376</v>
      </c>
      <c r="P13" s="409">
        <f t="shared" si="2"/>
        <v>6.22</v>
      </c>
      <c r="Q13" s="413">
        <f t="shared" si="3"/>
        <v>0.86</v>
      </c>
      <c r="R13" s="414">
        <f>'[1]Profi'!AA11</f>
        <v>289</v>
      </c>
      <c r="S13" s="113">
        <f t="shared" si="4"/>
        <v>12.5</v>
      </c>
      <c r="T13" s="110">
        <f>'[1]Profi'!AB11</f>
        <v>110</v>
      </c>
      <c r="U13" s="113">
        <f t="shared" si="5"/>
        <v>38.06</v>
      </c>
      <c r="V13" s="110">
        <f>'[1]Profi'!AC11</f>
        <v>13618</v>
      </c>
      <c r="W13" s="113">
        <f>IF(V13=0,"",ROUND('[1]Profi'!AD11/V13*100,2))</f>
        <v>63.39</v>
      </c>
      <c r="X13" s="113">
        <f>IF(V13=0,"",ROUND('[1]Profi'!AI11/V13*100,2))</f>
        <v>36.61</v>
      </c>
      <c r="Y13" s="113">
        <f>IF('[1]Profi'!AD11=0,"",ROUND('[1]Profi'!AF11/'[1]Profi'!AD11*100,2))</f>
        <v>22.44</v>
      </c>
      <c r="Z13" s="113">
        <f>IF('[1]Profi'!AD11=0,"",ROUND(SUM('[1]Profi'!AG11+'[1]Profi'!AH11)/'[1]Profi'!AD11*100,2))</f>
        <v>35.41</v>
      </c>
      <c r="AA13" s="113">
        <f t="shared" si="6"/>
        <v>5.89</v>
      </c>
      <c r="AB13" s="110">
        <f>'[1]Profi'!AK11</f>
        <v>12306</v>
      </c>
      <c r="AC13" s="113">
        <f t="shared" si="7"/>
        <v>5.32</v>
      </c>
      <c r="AD13" s="113">
        <f t="shared" si="8"/>
        <v>42.58</v>
      </c>
      <c r="AE13" s="113">
        <f>IF(AB13=0,"",ROUND('[1]Profi'!AZ11/AB13*100,2))</f>
        <v>1.92</v>
      </c>
      <c r="AF13" s="113">
        <f>IF(AB13=0,"",ROUND('[1]Profi'!BA11/AB13*100,2))</f>
        <v>36.93</v>
      </c>
      <c r="AG13" s="110">
        <f>SUM('[1]Profi'!AL11+'[1]Profi'!AM11)</f>
        <v>9126</v>
      </c>
      <c r="AH13" s="113">
        <f>IF(AG13=0,"",ROUND('[1]Profi'!AL11/AG13*100,2))</f>
        <v>12.82</v>
      </c>
      <c r="AI13" s="110">
        <f>SUM('[1]Profi'!AN11+'[1]Profi'!AO11)</f>
        <v>2568</v>
      </c>
      <c r="AJ13" s="113">
        <f t="shared" si="9"/>
        <v>23.35</v>
      </c>
      <c r="AK13" s="113">
        <f>IF(AI13=0,"",ROUND('[1]Profi'!AN11/AI13*100,2))</f>
        <v>22.43</v>
      </c>
      <c r="AL13" s="110">
        <f>'[1]Profi'!AP11</f>
        <v>594</v>
      </c>
      <c r="AM13" s="113">
        <f t="shared" si="10"/>
        <v>4.83</v>
      </c>
      <c r="AN13" s="110">
        <f>'[1]Profi'!BD11</f>
        <v>7</v>
      </c>
      <c r="AO13" s="110">
        <f>'[1]Profi'!BF11</f>
        <v>231</v>
      </c>
      <c r="AP13" s="110">
        <f>'[1]Profi'!BL11</f>
        <v>0</v>
      </c>
      <c r="AQ13" s="110">
        <f>'[1]Profi'!BO11</f>
        <v>0</v>
      </c>
      <c r="AR13" s="110">
        <f>'[1]Profi'!BP11</f>
        <v>0</v>
      </c>
      <c r="AS13" s="110">
        <f>'[1]Profi'!BQ11</f>
        <v>29</v>
      </c>
      <c r="AT13" s="110">
        <f>'[1]Profi'!BR11</f>
        <v>9</v>
      </c>
      <c r="AU13" s="110">
        <f>SUM('[1]Profi'!BT11+'[1]Profi'!BV11+'[1]Profi'!BX11)</f>
        <v>0</v>
      </c>
      <c r="AV13" s="113">
        <f>IF(C13=0,"",ROUND('[1]Profi'!CB11/(C13/1000),2))</f>
        <v>12.98</v>
      </c>
      <c r="AW13" s="110">
        <f>'[1]Profi'!CD11</f>
        <v>3</v>
      </c>
      <c r="AX13" s="113">
        <f t="shared" si="11"/>
        <v>1.3</v>
      </c>
      <c r="AY13" s="113">
        <f>IF(C13=0,"",ROUND('[1]Profi'!CA11/(C13/1000),2))</f>
        <v>110.29</v>
      </c>
      <c r="AZ13" s="110">
        <f>'[1]Profi'!CG11</f>
        <v>30</v>
      </c>
      <c r="BA13" s="110">
        <f>'[1]Profi'!CI11</f>
        <v>1</v>
      </c>
      <c r="BB13" s="110">
        <f>'[1]Profi'!CK11</f>
        <v>4032</v>
      </c>
      <c r="BC13" s="110">
        <f>'[1]Profi'!CJ11</f>
        <v>1</v>
      </c>
      <c r="BD13" s="110">
        <f>SUM('[1]Profi'!CL11+'[1]Profi'!CM11)</f>
        <v>4850</v>
      </c>
      <c r="BE13" s="113">
        <f>IF(BD13=0,"",ROUND('[1]Profi'!CM11/BD13*100,2))</f>
        <v>99.94</v>
      </c>
      <c r="BF13" s="110">
        <f>SUM('[1]Profi'!CN11+'[1]Profi'!CO11)</f>
        <v>139</v>
      </c>
      <c r="BG13" s="110">
        <f>'[1]Profi'!CP11</f>
        <v>0</v>
      </c>
      <c r="BH13" s="110">
        <f>'[1]Profi'!CQ11</f>
        <v>0</v>
      </c>
      <c r="BI13" s="110">
        <f>SUM('[1]Profi'!CR11+'[1]Profi'!CS11)</f>
        <v>0</v>
      </c>
      <c r="BJ13" s="110">
        <f>'[1]Profi'!CT11</f>
        <v>0</v>
      </c>
      <c r="BK13" s="110">
        <f>'[1]Profi'!CV11</f>
        <v>30</v>
      </c>
      <c r="BL13" s="137">
        <f>'[1]Profi'!CX11</f>
        <v>2.2</v>
      </c>
      <c r="BM13" s="113">
        <f t="shared" si="12"/>
        <v>0.95</v>
      </c>
      <c r="BN13" s="113">
        <f t="shared" si="13"/>
        <v>7.61</v>
      </c>
      <c r="BO13" s="113">
        <f t="shared" si="14"/>
        <v>0.16</v>
      </c>
      <c r="BP13" s="113">
        <f>SUM('[1]Profi'!CY11+'[1]Profi'!CZ11+'[1]Profi'!DA11+'[1]Profi'!DB11)</f>
        <v>0</v>
      </c>
      <c r="BQ13" s="113">
        <f>'[1]Profi'!CY11</f>
        <v>0</v>
      </c>
      <c r="BR13" s="184">
        <f>'[1]Profi'!DA11</f>
        <v>0</v>
      </c>
    </row>
    <row r="14" spans="1:70" s="84" customFormat="1" ht="12.75">
      <c r="A14" s="109" t="str">
        <f>CONCATENATE('[1]Profi'!A12)</f>
        <v>03</v>
      </c>
      <c r="B14" s="135" t="str">
        <f>IF('[1]Profi'!B12="","",CONCATENATE('[1]Profi'!B12))</f>
        <v>Krnov</v>
      </c>
      <c r="C14" s="407">
        <f>'[1]Profi'!D12</f>
        <v>24272</v>
      </c>
      <c r="D14" s="408">
        <f>'[1]Profi'!H12-'[1]Profi'!EZ12</f>
        <v>116410</v>
      </c>
      <c r="E14" s="409">
        <f>IF(D14=0,"",ROUND('[1]Profi'!U12/D14*100,2))</f>
        <v>49.82</v>
      </c>
      <c r="F14" s="409">
        <f>IF(C14=0,"",ROUND('[1]Profi'!T12/C14*1000,2))</f>
        <v>5.36</v>
      </c>
      <c r="G14" s="408">
        <f>'[1]Profi'!V12-'[1]Profi'!EY12</f>
        <v>4000</v>
      </c>
      <c r="H14" s="113">
        <f>IF('[1]Profi'!U12=0,"",ROUND(G14/'[1]Profi'!U12*100,2))</f>
        <v>6.9</v>
      </c>
      <c r="I14" s="409">
        <f t="shared" si="0"/>
        <v>164.8</v>
      </c>
      <c r="J14" s="411">
        <f>IF(C14=0,"",ROUND(('[1]Profi'!EI12-'[1]Profi'!EX12)/C14,2))</f>
        <v>34.17</v>
      </c>
      <c r="K14" s="137">
        <f>IF(AB14=0,"",ROUND(('[1]Profi'!EI12-'[1]Profi'!EX12)/AB14,2))</f>
        <v>4.06</v>
      </c>
      <c r="L14" s="113">
        <f>IF('[1]Profi'!EI12=0,"",ROUND('[1]Profi'!EJ12/'[1]Profi'!EI12*100,2))</f>
        <v>15.59</v>
      </c>
      <c r="M14" s="409">
        <f>IF('[1]Profi'!EI12=0,"",ROUND('[1]Profi'!EK12/'[1]Profi'!EI12*100,2))</f>
        <v>1.79</v>
      </c>
      <c r="N14" s="412">
        <f>'[1]Profi'!BN12</f>
        <v>1005</v>
      </c>
      <c r="O14" s="412">
        <f t="shared" si="1"/>
        <v>117415</v>
      </c>
      <c r="P14" s="409">
        <f t="shared" si="2"/>
        <v>4.84</v>
      </c>
      <c r="Q14" s="413">
        <f t="shared" si="3"/>
        <v>1.74</v>
      </c>
      <c r="R14" s="414">
        <f>'[1]Profi'!AA12</f>
        <v>3323</v>
      </c>
      <c r="S14" s="113">
        <f t="shared" si="4"/>
        <v>13.69</v>
      </c>
      <c r="T14" s="110">
        <f>'[1]Profi'!AB12</f>
        <v>931</v>
      </c>
      <c r="U14" s="113">
        <f t="shared" si="5"/>
        <v>28.02</v>
      </c>
      <c r="V14" s="110">
        <f>'[1]Profi'!AC12</f>
        <v>97296</v>
      </c>
      <c r="W14" s="113">
        <f>IF(V14=0,"",ROUND('[1]Profi'!AD12/V14*100,2))</f>
        <v>72.92</v>
      </c>
      <c r="X14" s="113">
        <f>IF(V14=0,"",ROUND('[1]Profi'!AI12/V14*100,2))</f>
        <v>27.08</v>
      </c>
      <c r="Y14" s="113">
        <f>IF('[1]Profi'!AD12=0,"",ROUND('[1]Profi'!AF12/'[1]Profi'!AD12*100,2))</f>
        <v>14.49</v>
      </c>
      <c r="Z14" s="113">
        <f>IF('[1]Profi'!AD12=0,"",ROUND(SUM('[1]Profi'!AG12+'[1]Profi'!AH12)/'[1]Profi'!AD12*100,2))</f>
        <v>11.3</v>
      </c>
      <c r="AA14" s="113">
        <f t="shared" si="6"/>
        <v>4.01</v>
      </c>
      <c r="AB14" s="110">
        <f>'[1]Profi'!AK12</f>
        <v>204311</v>
      </c>
      <c r="AC14" s="113">
        <f t="shared" si="7"/>
        <v>8.42</v>
      </c>
      <c r="AD14" s="113">
        <f t="shared" si="8"/>
        <v>61.48</v>
      </c>
      <c r="AE14" s="113">
        <f>IF(AB14=0,"",ROUND('[1]Profi'!AZ12/AB14*100,2))</f>
        <v>10.39</v>
      </c>
      <c r="AF14" s="113">
        <f>IF(AB14=0,"",ROUND('[1]Profi'!BA12/AB14*100,2))</f>
        <v>38.63</v>
      </c>
      <c r="AG14" s="110">
        <f>SUM('[1]Profi'!AL12+'[1]Profi'!AM12)</f>
        <v>139435</v>
      </c>
      <c r="AH14" s="113">
        <f>IF(AG14=0,"",ROUND('[1]Profi'!AL12/AG14*100,2))</f>
        <v>25.74</v>
      </c>
      <c r="AI14" s="110">
        <f>SUM('[1]Profi'!AN12+'[1]Profi'!AO12)</f>
        <v>28145</v>
      </c>
      <c r="AJ14" s="113">
        <f t="shared" si="9"/>
        <v>30.23</v>
      </c>
      <c r="AK14" s="113">
        <f>IF(AI14=0,"",ROUND('[1]Profi'!AN12/AI14*100,2))</f>
        <v>22.46</v>
      </c>
      <c r="AL14" s="110">
        <f>'[1]Profi'!AP12</f>
        <v>29616</v>
      </c>
      <c r="AM14" s="113">
        <f t="shared" si="10"/>
        <v>14.5</v>
      </c>
      <c r="AN14" s="110">
        <f>'[1]Profi'!BD12</f>
        <v>50</v>
      </c>
      <c r="AO14" s="110">
        <f>'[1]Profi'!BF12</f>
        <v>349</v>
      </c>
      <c r="AP14" s="110">
        <f>'[1]Profi'!BL12</f>
        <v>0</v>
      </c>
      <c r="AQ14" s="110">
        <f>'[1]Profi'!BO12</f>
        <v>0</v>
      </c>
      <c r="AR14" s="110">
        <f>'[1]Profi'!BP12</f>
        <v>0</v>
      </c>
      <c r="AS14" s="110">
        <f>'[1]Profi'!BQ12</f>
        <v>185</v>
      </c>
      <c r="AT14" s="110">
        <f>'[1]Profi'!BR12</f>
        <v>176</v>
      </c>
      <c r="AU14" s="110">
        <f>SUM('[1]Profi'!BT12+'[1]Profi'!BV12+'[1]Profi'!BX12)</f>
        <v>1</v>
      </c>
      <c r="AV14" s="113">
        <f>IF(C14=0,"",ROUND('[1]Profi'!CB12/(C14/1000),2))</f>
        <v>1.94</v>
      </c>
      <c r="AW14" s="110">
        <f>'[1]Profi'!CD12</f>
        <v>13</v>
      </c>
      <c r="AX14" s="113">
        <f t="shared" si="11"/>
        <v>0.54</v>
      </c>
      <c r="AY14" s="113">
        <f>IF(C14=0,"",ROUND('[1]Profi'!CA12/(C14/1000),2))</f>
        <v>20.6</v>
      </c>
      <c r="AZ14" s="110">
        <f>'[1]Profi'!CG12</f>
        <v>42</v>
      </c>
      <c r="BA14" s="110">
        <f>'[1]Profi'!CI12</f>
        <v>1</v>
      </c>
      <c r="BB14" s="110">
        <f>'[1]Profi'!CK12</f>
        <v>18577</v>
      </c>
      <c r="BC14" s="110">
        <f>'[1]Profi'!CJ12</f>
        <v>1</v>
      </c>
      <c r="BD14" s="110">
        <f>SUM('[1]Profi'!CL12+'[1]Profi'!CM12)</f>
        <v>28702</v>
      </c>
      <c r="BE14" s="113">
        <f>IF(BD14=0,"",ROUND('[1]Profi'!CM12/BD14*100,2))</f>
        <v>78.87</v>
      </c>
      <c r="BF14" s="110">
        <f>SUM('[1]Profi'!CN12+'[1]Profi'!CO12)</f>
        <v>3806</v>
      </c>
      <c r="BG14" s="110">
        <f>'[1]Profi'!CP12</f>
        <v>0</v>
      </c>
      <c r="BH14" s="110">
        <f>'[1]Profi'!CQ12</f>
        <v>2</v>
      </c>
      <c r="BI14" s="110">
        <f>SUM('[1]Profi'!CR12+'[1]Profi'!CS12)</f>
        <v>438</v>
      </c>
      <c r="BJ14" s="110">
        <f>'[1]Profi'!CT12</f>
        <v>3358</v>
      </c>
      <c r="BK14" s="110">
        <f>'[1]Profi'!CV12</f>
        <v>5</v>
      </c>
      <c r="BL14" s="137">
        <f>'[1]Profi'!CX12</f>
        <v>11.2</v>
      </c>
      <c r="BM14" s="113">
        <f t="shared" si="12"/>
        <v>0.46</v>
      </c>
      <c r="BN14" s="113">
        <f t="shared" si="13"/>
        <v>3.37</v>
      </c>
      <c r="BO14" s="113">
        <f t="shared" si="14"/>
        <v>0.12</v>
      </c>
      <c r="BP14" s="113">
        <f>SUM('[1]Profi'!CY12+'[1]Profi'!CZ12+'[1]Profi'!DA12+'[1]Profi'!DB12)</f>
        <v>5</v>
      </c>
      <c r="BQ14" s="113">
        <f>'[1]Profi'!CY12</f>
        <v>5</v>
      </c>
      <c r="BR14" s="184">
        <f>'[1]Profi'!DA12</f>
        <v>0</v>
      </c>
    </row>
    <row r="15" spans="1:70" s="84" customFormat="1" ht="12.75">
      <c r="A15" s="109" t="str">
        <f>CONCATENATE('[1]Profi'!A13)</f>
        <v>04</v>
      </c>
      <c r="B15" s="135" t="str">
        <f>IF('[1]Profi'!B13="","",CONCATENATE('[1]Profi'!B13))</f>
        <v>Město Albrechtice</v>
      </c>
      <c r="C15" s="407">
        <f>'[1]Profi'!D13</f>
        <v>3546</v>
      </c>
      <c r="D15" s="408">
        <f>'[1]Profi'!H13-'[1]Profi'!EZ13</f>
        <v>17584</v>
      </c>
      <c r="E15" s="409">
        <f>IF(D15=0,"",ROUND('[1]Profi'!U13/D15*100,2))</f>
        <v>93.17</v>
      </c>
      <c r="F15" s="409">
        <f>IF(C15=0,"",ROUND('[1]Profi'!T13/C15*1000,2))</f>
        <v>1.13</v>
      </c>
      <c r="G15" s="408">
        <f>'[1]Profi'!V13-'[1]Profi'!EY13</f>
        <v>604</v>
      </c>
      <c r="H15" s="113">
        <f>IF('[1]Profi'!U13=0,"",ROUND(G15/'[1]Profi'!U13*100,2))</f>
        <v>3.69</v>
      </c>
      <c r="I15" s="409">
        <f t="shared" si="0"/>
        <v>170.33</v>
      </c>
      <c r="J15" s="411">
        <f>IF(C15=0,"",ROUND(('[1]Profi'!EI13-'[1]Profi'!EX13)/C15,2))</f>
        <v>24.21</v>
      </c>
      <c r="K15" s="137">
        <f>IF(AB15=0,"",ROUND(('[1]Profi'!EI13-'[1]Profi'!EX13)/AB15,2))</f>
        <v>5.45</v>
      </c>
      <c r="L15" s="113">
        <f>IF('[1]Profi'!EI13=0,"",ROUND('[1]Profi'!EJ13/'[1]Profi'!EI13*100,2))</f>
        <v>6.79</v>
      </c>
      <c r="M15" s="409">
        <f>IF('[1]Profi'!EI13=0,"",ROUND('[1]Profi'!EK13/'[1]Profi'!EI13*100,2))</f>
        <v>0</v>
      </c>
      <c r="N15" s="412">
        <f>'[1]Profi'!BN13</f>
        <v>340</v>
      </c>
      <c r="O15" s="412">
        <f t="shared" si="1"/>
        <v>17924</v>
      </c>
      <c r="P15" s="409">
        <f t="shared" si="2"/>
        <v>5.05</v>
      </c>
      <c r="Q15" s="413">
        <f t="shared" si="3"/>
        <v>0.88</v>
      </c>
      <c r="R15" s="414">
        <f>'[1]Profi'!AA13</f>
        <v>379</v>
      </c>
      <c r="S15" s="113">
        <f t="shared" si="4"/>
        <v>10.69</v>
      </c>
      <c r="T15" s="110">
        <f>'[1]Profi'!AB13</f>
        <v>115</v>
      </c>
      <c r="U15" s="113">
        <f t="shared" si="5"/>
        <v>30.34</v>
      </c>
      <c r="V15" s="110">
        <f>'[1]Profi'!AC13</f>
        <v>3545</v>
      </c>
      <c r="W15" s="113">
        <f>IF(V15=0,"",ROUND('[1]Profi'!AD13/V15*100,2))</f>
        <v>100</v>
      </c>
      <c r="X15" s="113">
        <f>IF(V15=0,"",ROUND('[1]Profi'!AI13/V15*100,2))</f>
        <v>0</v>
      </c>
      <c r="Y15" s="113">
        <f>IF('[1]Profi'!AD13=0,"",ROUND('[1]Profi'!AF13/'[1]Profi'!AD13*100,2))</f>
        <v>6.04</v>
      </c>
      <c r="Z15" s="113">
        <f>IF('[1]Profi'!AD13=0,"",ROUND(SUM('[1]Profi'!AG13+'[1]Profi'!AH13)/'[1]Profi'!AD13*100,2))</f>
        <v>13.68</v>
      </c>
      <c r="AA15" s="113">
        <f t="shared" si="6"/>
        <v>1</v>
      </c>
      <c r="AB15" s="110">
        <f>'[1]Profi'!AK13</f>
        <v>15753</v>
      </c>
      <c r="AC15" s="113">
        <f t="shared" si="7"/>
        <v>4.44</v>
      </c>
      <c r="AD15" s="113">
        <f t="shared" si="8"/>
        <v>41.56</v>
      </c>
      <c r="AE15" s="113">
        <f>IF(AB15=0,"",ROUND('[1]Profi'!AZ13/AB15*100,2))</f>
        <v>0</v>
      </c>
      <c r="AF15" s="113">
        <f>IF(AB15=0,"",ROUND('[1]Profi'!BA13/AB15*100,2))</f>
        <v>11.67</v>
      </c>
      <c r="AG15" s="110">
        <f>SUM('[1]Profi'!AL13+'[1]Profi'!AM13)</f>
        <v>11817</v>
      </c>
      <c r="AH15" s="113">
        <f>IF(AG15=0,"",ROUND('[1]Profi'!AL13/AG15*100,2))</f>
        <v>6.27</v>
      </c>
      <c r="AI15" s="110">
        <f>SUM('[1]Profi'!AN13+'[1]Profi'!AO13)</f>
        <v>2028</v>
      </c>
      <c r="AJ15" s="113">
        <f t="shared" si="9"/>
        <v>17.63</v>
      </c>
      <c r="AK15" s="113">
        <f>IF(AI15=0,"",ROUND('[1]Profi'!AN13/AI15*100,2))</f>
        <v>12.87</v>
      </c>
      <c r="AL15" s="110">
        <f>'[1]Profi'!AP13</f>
        <v>1908</v>
      </c>
      <c r="AM15" s="113">
        <f t="shared" si="10"/>
        <v>12.11</v>
      </c>
      <c r="AN15" s="110">
        <f>'[1]Profi'!BD13</f>
        <v>3</v>
      </c>
      <c r="AO15" s="110">
        <f>'[1]Profi'!BF13</f>
        <v>13</v>
      </c>
      <c r="AP15" s="110">
        <f>'[1]Profi'!BL13</f>
        <v>0</v>
      </c>
      <c r="AQ15" s="110">
        <f>'[1]Profi'!BO13</f>
        <v>0</v>
      </c>
      <c r="AR15" s="110">
        <f>'[1]Profi'!BP13</f>
        <v>0</v>
      </c>
      <c r="AS15" s="110">
        <f>'[1]Profi'!BQ13</f>
        <v>18</v>
      </c>
      <c r="AT15" s="110">
        <f>'[1]Profi'!BR13</f>
        <v>0</v>
      </c>
      <c r="AU15" s="110">
        <f>SUM('[1]Profi'!BT13+'[1]Profi'!BV13+'[1]Profi'!BX13)</f>
        <v>0</v>
      </c>
      <c r="AV15" s="113">
        <f>IF(C15=0,"",ROUND('[1]Profi'!CB13/(C15/1000),2))</f>
        <v>0.56</v>
      </c>
      <c r="AW15" s="110">
        <f>'[1]Profi'!CD13</f>
        <v>2</v>
      </c>
      <c r="AX15" s="113">
        <f t="shared" si="11"/>
        <v>0.56</v>
      </c>
      <c r="AY15" s="113">
        <f>IF(C15=0,"",ROUND('[1]Profi'!CA13/(C15/1000),2))</f>
        <v>29.61</v>
      </c>
      <c r="AZ15" s="110">
        <f>'[1]Profi'!CG13</f>
        <v>20</v>
      </c>
      <c r="BA15" s="110">
        <f>'[1]Profi'!CI13</f>
        <v>1</v>
      </c>
      <c r="BB15" s="110">
        <f>'[1]Profi'!CK13</f>
        <v>2984</v>
      </c>
      <c r="BC15" s="110">
        <f>'[1]Profi'!CJ13</f>
        <v>1</v>
      </c>
      <c r="BD15" s="110">
        <f>SUM('[1]Profi'!CL13+'[1]Profi'!CM13)</f>
        <v>0</v>
      </c>
      <c r="BE15" s="113">
        <f>IF(BD15=0,"",ROUND('[1]Profi'!CM13/BD15*100,2))</f>
      </c>
      <c r="BF15" s="110">
        <f>SUM('[1]Profi'!CN13+'[1]Profi'!CO13)</f>
        <v>0</v>
      </c>
      <c r="BG15" s="110">
        <f>'[1]Profi'!CP13</f>
        <v>0</v>
      </c>
      <c r="BH15" s="110">
        <f>'[1]Profi'!CQ13</f>
        <v>0</v>
      </c>
      <c r="BI15" s="110">
        <f>SUM('[1]Profi'!CR13+'[1]Profi'!CS13)</f>
        <v>0</v>
      </c>
      <c r="BJ15" s="110">
        <f>'[1]Profi'!CT13</f>
        <v>0</v>
      </c>
      <c r="BK15" s="110">
        <f>'[1]Profi'!CV13</f>
        <v>4</v>
      </c>
      <c r="BL15" s="137">
        <f>'[1]Profi'!CX13</f>
        <v>1</v>
      </c>
      <c r="BM15" s="113">
        <f t="shared" si="12"/>
        <v>0.28</v>
      </c>
      <c r="BN15" s="113">
        <f t="shared" si="13"/>
        <v>2.64</v>
      </c>
      <c r="BO15" s="113">
        <f t="shared" si="14"/>
        <v>0.28</v>
      </c>
      <c r="BP15" s="113">
        <f>SUM('[1]Profi'!CY13+'[1]Profi'!CZ13+'[1]Profi'!DA13+'[1]Profi'!DB13)</f>
        <v>0</v>
      </c>
      <c r="BQ15" s="113">
        <f>'[1]Profi'!CY13</f>
        <v>0</v>
      </c>
      <c r="BR15" s="184">
        <f>'[1]Profi'!DA13</f>
        <v>0</v>
      </c>
    </row>
    <row r="16" spans="1:70" s="86" customFormat="1" ht="12.75">
      <c r="A16" s="115" t="str">
        <f>CONCATENATE('[1]Profi'!A14)</f>
        <v>05</v>
      </c>
      <c r="B16" s="222" t="str">
        <f>IF('[1]Profi'!B14="","",CONCATENATE('[1]Profi'!B14))</f>
        <v>Rýmařov</v>
      </c>
      <c r="C16" s="415">
        <f>'[1]Profi'!D14</f>
        <v>8546</v>
      </c>
      <c r="D16" s="416">
        <f>'[1]Profi'!H14-'[1]Profi'!EZ14</f>
        <v>27428</v>
      </c>
      <c r="E16" s="417">
        <f>IF(D16=0,"",ROUND('[1]Profi'!U14/D16*100,2))</f>
        <v>94.79</v>
      </c>
      <c r="F16" s="417">
        <f>IF(C16=0,"",ROUND('[1]Profi'!T14/C16*1000,2))</f>
        <v>6.9</v>
      </c>
      <c r="G16" s="416">
        <f>'[1]Profi'!V14-'[1]Profi'!EY14</f>
        <v>1466</v>
      </c>
      <c r="H16" s="187">
        <f>IF('[1]Profi'!U14=0,"",ROUND(G16/'[1]Profi'!U14*100,2))</f>
        <v>5.64</v>
      </c>
      <c r="I16" s="417">
        <f t="shared" si="0"/>
        <v>171.54</v>
      </c>
      <c r="J16" s="418">
        <f>IF(C16=0,"",ROUND(('[1]Profi'!EI14-'[1]Profi'!EX14)/C16,2))</f>
        <v>40.34</v>
      </c>
      <c r="K16" s="186">
        <f>IF(AB16=0,"",ROUND(('[1]Profi'!EI14-'[1]Profi'!EX14)/AB16,2))</f>
        <v>7.53</v>
      </c>
      <c r="L16" s="187">
        <f>IF('[1]Profi'!EI14=0,"",ROUND('[1]Profi'!EJ14/'[1]Profi'!EI14*100,2))</f>
        <v>21.68</v>
      </c>
      <c r="M16" s="417">
        <f>IF('[1]Profi'!EI14=0,"",ROUND('[1]Profi'!EK14/'[1]Profi'!EI14*100,2))</f>
        <v>0</v>
      </c>
      <c r="N16" s="419">
        <f>'[1]Profi'!BN14</f>
        <v>380</v>
      </c>
      <c r="O16" s="419">
        <f t="shared" si="1"/>
        <v>27808</v>
      </c>
      <c r="P16" s="417">
        <f t="shared" si="2"/>
        <v>3.25</v>
      </c>
      <c r="Q16" s="420">
        <f t="shared" si="3"/>
        <v>1.65</v>
      </c>
      <c r="R16" s="421">
        <f>'[1]Profi'!AA14</f>
        <v>962</v>
      </c>
      <c r="S16" s="187">
        <f t="shared" si="4"/>
        <v>11.26</v>
      </c>
      <c r="T16" s="188">
        <f>'[1]Profi'!AB14</f>
        <v>280</v>
      </c>
      <c r="U16" s="187">
        <f t="shared" si="5"/>
        <v>29.11</v>
      </c>
      <c r="V16" s="188">
        <f>'[1]Profi'!AC14</f>
        <v>28390</v>
      </c>
      <c r="W16" s="187">
        <f>IF(V16=0,"",ROUND('[1]Profi'!AD14/V16*100,2))</f>
        <v>77.11</v>
      </c>
      <c r="X16" s="187">
        <f>IF(V16=0,"",ROUND('[1]Profi'!AI14/V16*100,2))</f>
        <v>22.89</v>
      </c>
      <c r="Y16" s="187">
        <f>IF('[1]Profi'!AD14=0,"",ROUND('[1]Profi'!AF14/'[1]Profi'!AD14*100,2))</f>
        <v>17.48</v>
      </c>
      <c r="Z16" s="187">
        <f>IF('[1]Profi'!AD14=0,"",ROUND(SUM('[1]Profi'!AG14+'[1]Profi'!AH14)/'[1]Profi'!AD14*100,2))</f>
        <v>29.62</v>
      </c>
      <c r="AA16" s="187">
        <f t="shared" si="6"/>
        <v>3.32</v>
      </c>
      <c r="AB16" s="188">
        <f>'[1]Profi'!AK14</f>
        <v>45791</v>
      </c>
      <c r="AC16" s="187">
        <f t="shared" si="7"/>
        <v>5.36</v>
      </c>
      <c r="AD16" s="187">
        <f t="shared" si="8"/>
        <v>47.6</v>
      </c>
      <c r="AE16" s="187">
        <f>IF(AB16=0,"",ROUND('[1]Profi'!AZ14/AB16*100,2))</f>
        <v>14.66</v>
      </c>
      <c r="AF16" s="187">
        <f>IF(AB16=0,"",ROUND('[1]Profi'!BA14/AB16*100,2))</f>
        <v>31.78</v>
      </c>
      <c r="AG16" s="188">
        <f>SUM('[1]Profi'!AL14+'[1]Profi'!AM14)</f>
        <v>28747</v>
      </c>
      <c r="AH16" s="187">
        <f>IF(AG16=0,"",ROUND('[1]Profi'!AL14/AG16*100,2))</f>
        <v>15.57</v>
      </c>
      <c r="AI16" s="188">
        <f>SUM('[1]Profi'!AN14+'[1]Profi'!AO14)</f>
        <v>5095</v>
      </c>
      <c r="AJ16" s="187">
        <f t="shared" si="9"/>
        <v>18.2</v>
      </c>
      <c r="AK16" s="187">
        <f>IF(AI16=0,"",ROUND('[1]Profi'!AN14/AI16*100,2))</f>
        <v>33.84</v>
      </c>
      <c r="AL16" s="188">
        <f>'[1]Profi'!AP14</f>
        <v>11828</v>
      </c>
      <c r="AM16" s="187">
        <f t="shared" si="10"/>
        <v>25.83</v>
      </c>
      <c r="AN16" s="188">
        <f>'[1]Profi'!BD14</f>
        <v>34</v>
      </c>
      <c r="AO16" s="188">
        <f>'[1]Profi'!BF14</f>
        <v>181</v>
      </c>
      <c r="AP16" s="188">
        <f>'[1]Profi'!BL14</f>
        <v>0</v>
      </c>
      <c r="AQ16" s="188">
        <f>'[1]Profi'!BO14</f>
        <v>0</v>
      </c>
      <c r="AR16" s="188">
        <f>'[1]Profi'!BP14</f>
        <v>0</v>
      </c>
      <c r="AS16" s="110">
        <f>'[1]Profi'!BQ14</f>
        <v>92</v>
      </c>
      <c r="AT16" s="110">
        <f>'[1]Profi'!BR14</f>
        <v>34</v>
      </c>
      <c r="AU16" s="188">
        <f>SUM('[1]Profi'!BT14+'[1]Profi'!BV14+'[1]Profi'!BX14)</f>
        <v>0</v>
      </c>
      <c r="AV16" s="187">
        <f>IF(C16=0,"",ROUND('[1]Profi'!CB14/(C16/1000),2))</f>
        <v>4.68</v>
      </c>
      <c r="AW16" s="188">
        <f>'[1]Profi'!CD14</f>
        <v>10</v>
      </c>
      <c r="AX16" s="187">
        <f t="shared" si="11"/>
        <v>1.17</v>
      </c>
      <c r="AY16" s="187">
        <f>IF(C16=0,"",ROUND('[1]Profi'!CA14/(C16/1000),2))</f>
        <v>51.25</v>
      </c>
      <c r="AZ16" s="188">
        <f>'[1]Profi'!CG14</f>
        <v>34</v>
      </c>
      <c r="BA16" s="188">
        <f>'[1]Profi'!CI14</f>
        <v>1</v>
      </c>
      <c r="BB16" s="188">
        <f>'[1]Profi'!CK14</f>
        <v>3106</v>
      </c>
      <c r="BC16" s="188">
        <f>'[1]Profi'!CJ14</f>
        <v>1</v>
      </c>
      <c r="BD16" s="188">
        <f>SUM('[1]Profi'!CL14+'[1]Profi'!CM14)</f>
        <v>6334</v>
      </c>
      <c r="BE16" s="187">
        <f>IF(BD16=0,"",ROUND('[1]Profi'!CM14/BD16*100,2))</f>
        <v>91.95</v>
      </c>
      <c r="BF16" s="188">
        <f>SUM('[1]Profi'!CN14+'[1]Profi'!CO14)</f>
        <v>674</v>
      </c>
      <c r="BG16" s="188">
        <f>'[1]Profi'!CP14</f>
        <v>0</v>
      </c>
      <c r="BH16" s="188">
        <f>'[1]Profi'!CQ14</f>
        <v>0</v>
      </c>
      <c r="BI16" s="188">
        <f>SUM('[1]Profi'!CR14+'[1]Profi'!CS14)</f>
        <v>0</v>
      </c>
      <c r="BJ16" s="188">
        <f>'[1]Profi'!CT14</f>
        <v>0</v>
      </c>
      <c r="BK16" s="188">
        <f>'[1]Profi'!CV14</f>
        <v>0</v>
      </c>
      <c r="BL16" s="186">
        <f>'[1]Profi'!CX14</f>
        <v>4</v>
      </c>
      <c r="BM16" s="187">
        <f t="shared" si="12"/>
        <v>0.47</v>
      </c>
      <c r="BN16" s="187">
        <f t="shared" si="13"/>
        <v>4.16</v>
      </c>
      <c r="BO16" s="187">
        <f t="shared" si="14"/>
        <v>0.14</v>
      </c>
      <c r="BP16" s="187">
        <f>SUM('[1]Profi'!CY14+'[1]Profi'!CZ14+'[1]Profi'!DA14+'[1]Profi'!DB14)</f>
        <v>2</v>
      </c>
      <c r="BQ16" s="187">
        <f>'[1]Profi'!CY14</f>
        <v>1</v>
      </c>
      <c r="BR16" s="190">
        <f>'[1]Profi'!DA14</f>
        <v>1</v>
      </c>
    </row>
    <row r="17" spans="1:70" s="84" customFormat="1" ht="12.75">
      <c r="A17" s="116" t="str">
        <f>CONCATENATE('[1]Profi'!A15)</f>
        <v>06</v>
      </c>
      <c r="B17" s="223" t="str">
        <f>IF('[1]Profi'!B15="","",CONCATENATE('[1]Profi'!B15))</f>
        <v>Vrbno pod Pradědem</v>
      </c>
      <c r="C17" s="422">
        <f>'[1]Profi'!D15</f>
        <v>5336</v>
      </c>
      <c r="D17" s="423">
        <f>'[1]Profi'!H15-'[1]Profi'!EZ15</f>
        <v>34782</v>
      </c>
      <c r="E17" s="410">
        <f>IF(D17=0,"",ROUND('[1]Profi'!U15/D17*100,2))</f>
        <v>94.55</v>
      </c>
      <c r="F17" s="410">
        <f>IF(C17=0,"",ROUND('[1]Profi'!T15/C17*1000,2))</f>
        <v>7.31</v>
      </c>
      <c r="G17" s="423">
        <f>'[1]Profi'!V15-'[1]Profi'!EY15</f>
        <v>1072</v>
      </c>
      <c r="H17" s="183">
        <f>IF('[1]Profi'!U15=0,"",ROUND(G17/'[1]Profi'!U15*100,2))</f>
        <v>3.26</v>
      </c>
      <c r="I17" s="410">
        <f t="shared" si="0"/>
        <v>200.9</v>
      </c>
      <c r="J17" s="424">
        <f>IF(C17=0,"",ROUND(('[1]Profi'!EI15-'[1]Profi'!EX15)/C17,2))</f>
        <v>41.3</v>
      </c>
      <c r="K17" s="185">
        <f>IF(AB17=0,"",ROUND(('[1]Profi'!EI15-'[1]Profi'!EX15)/AB17,2))</f>
        <v>5.12</v>
      </c>
      <c r="L17" s="183">
        <f>IF('[1]Profi'!EI15=0,"",ROUND('[1]Profi'!EJ15/'[1]Profi'!EI15*100,2))</f>
        <v>13.78</v>
      </c>
      <c r="M17" s="410">
        <f>IF('[1]Profi'!EI15=0,"",ROUND('[1]Profi'!EK15/'[1]Profi'!EI15*100,2))</f>
        <v>0</v>
      </c>
      <c r="N17" s="425">
        <f>'[1]Profi'!BN15</f>
        <v>410</v>
      </c>
      <c r="O17" s="425">
        <f t="shared" si="1"/>
        <v>35192</v>
      </c>
      <c r="P17" s="410">
        <f t="shared" si="2"/>
        <v>6.6</v>
      </c>
      <c r="Q17" s="426">
        <f t="shared" si="3"/>
        <v>1.22</v>
      </c>
      <c r="R17" s="427">
        <f>'[1]Profi'!AA15</f>
        <v>702</v>
      </c>
      <c r="S17" s="183">
        <f t="shared" si="4"/>
        <v>13.16</v>
      </c>
      <c r="T17" s="189">
        <f>'[1]Profi'!AB15</f>
        <v>208</v>
      </c>
      <c r="U17" s="183">
        <f t="shared" si="5"/>
        <v>29.63</v>
      </c>
      <c r="V17" s="189">
        <f>'[1]Profi'!AC15</f>
        <v>17081</v>
      </c>
      <c r="W17" s="183">
        <f>IF(V17=0,"",ROUND('[1]Profi'!AD15/V17*100,2))</f>
        <v>68.3</v>
      </c>
      <c r="X17" s="183">
        <f>IF(V17=0,"",ROUND('[1]Profi'!AI15/V17*100,2))</f>
        <v>31.7</v>
      </c>
      <c r="Y17" s="183">
        <f>IF('[1]Profi'!AD15=0,"",ROUND('[1]Profi'!AF15/'[1]Profi'!AD15*100,2))</f>
        <v>3.43</v>
      </c>
      <c r="Z17" s="183">
        <f>IF('[1]Profi'!AD15=0,"",ROUND(SUM('[1]Profi'!AG15+'[1]Profi'!AH15)/'[1]Profi'!AD15*100,2))</f>
        <v>8.52</v>
      </c>
      <c r="AA17" s="183">
        <f t="shared" si="6"/>
        <v>3.2</v>
      </c>
      <c r="AB17" s="189">
        <f>'[1]Profi'!AK15</f>
        <v>43006</v>
      </c>
      <c r="AC17" s="183">
        <f t="shared" si="7"/>
        <v>8.06</v>
      </c>
      <c r="AD17" s="183">
        <f t="shared" si="8"/>
        <v>61.26</v>
      </c>
      <c r="AE17" s="183">
        <f>IF(AB17=0,"",ROUND('[1]Profi'!AZ15/AB17*100,2))</f>
        <v>1.19</v>
      </c>
      <c r="AF17" s="183">
        <f>IF(AB17=0,"",ROUND('[1]Profi'!BA15/AB17*100,2))</f>
        <v>60.94</v>
      </c>
      <c r="AG17" s="189">
        <f>SUM('[1]Profi'!AL15+'[1]Profi'!AM15)</f>
        <v>30649</v>
      </c>
      <c r="AH17" s="183">
        <f>IF(AG17=0,"",ROUND('[1]Profi'!AL15/AG17*100,2))</f>
        <v>14.71</v>
      </c>
      <c r="AI17" s="189">
        <f>SUM('[1]Profi'!AN15+'[1]Profi'!AO15)</f>
        <v>4410</v>
      </c>
      <c r="AJ17" s="183">
        <f t="shared" si="9"/>
        <v>21.2</v>
      </c>
      <c r="AK17" s="183">
        <f>IF(AI17=0,"",ROUND('[1]Profi'!AN15/AI17*100,2))</f>
        <v>22.06</v>
      </c>
      <c r="AL17" s="189">
        <f>'[1]Profi'!AP15</f>
        <v>7581</v>
      </c>
      <c r="AM17" s="183">
        <f t="shared" si="10"/>
        <v>17.63</v>
      </c>
      <c r="AN17" s="189">
        <f>'[1]Profi'!BD15</f>
        <v>1</v>
      </c>
      <c r="AO17" s="189">
        <f>'[1]Profi'!BF15</f>
        <v>54</v>
      </c>
      <c r="AP17" s="189">
        <f>'[1]Profi'!BL15</f>
        <v>0</v>
      </c>
      <c r="AQ17" s="189">
        <f>'[1]Profi'!BO15</f>
        <v>0</v>
      </c>
      <c r="AR17" s="189">
        <f>'[1]Profi'!BP15</f>
        <v>0</v>
      </c>
      <c r="AS17" s="110">
        <f>'[1]Profi'!BQ15</f>
        <v>29</v>
      </c>
      <c r="AT17" s="110">
        <f>'[1]Profi'!BR15</f>
        <v>43</v>
      </c>
      <c r="AU17" s="189">
        <f>SUM('[1]Profi'!BT15+'[1]Profi'!BV15+'[1]Profi'!BX15)</f>
        <v>0</v>
      </c>
      <c r="AV17" s="183">
        <f>IF(C17=0,"",ROUND('[1]Profi'!CB15/(C17/1000),2))</f>
        <v>2.62</v>
      </c>
      <c r="AW17" s="189">
        <f>'[1]Profi'!CD15</f>
        <v>4</v>
      </c>
      <c r="AX17" s="183">
        <f t="shared" si="11"/>
        <v>0.75</v>
      </c>
      <c r="AY17" s="183">
        <f>IF(C17=0,"",ROUND('[1]Profi'!CA15/(C17/1000),2))</f>
        <v>33.73</v>
      </c>
      <c r="AZ17" s="189">
        <f>'[1]Profi'!CG15</f>
        <v>33</v>
      </c>
      <c r="BA17" s="189">
        <f>'[1]Profi'!CI15</f>
        <v>1</v>
      </c>
      <c r="BB17" s="189">
        <f>'[1]Profi'!CK15</f>
        <v>2219</v>
      </c>
      <c r="BC17" s="189">
        <f>'[1]Profi'!CJ15</f>
        <v>1</v>
      </c>
      <c r="BD17" s="189">
        <f>SUM('[1]Profi'!CL15+'[1]Profi'!CM15)</f>
        <v>5348</v>
      </c>
      <c r="BE17" s="183">
        <f>IF(BD17=0,"",ROUND('[1]Profi'!CM15/BD17*100,2))</f>
        <v>100</v>
      </c>
      <c r="BF17" s="189">
        <f>SUM('[1]Profi'!CN15+'[1]Profi'!CO15)</f>
        <v>66</v>
      </c>
      <c r="BG17" s="189">
        <f>'[1]Profi'!CP15</f>
        <v>0</v>
      </c>
      <c r="BH17" s="189">
        <f>'[1]Profi'!CQ15</f>
        <v>0</v>
      </c>
      <c r="BI17" s="189">
        <f>SUM('[1]Profi'!CR15+'[1]Profi'!CS15)</f>
        <v>0</v>
      </c>
      <c r="BJ17" s="189">
        <f>'[1]Profi'!CT15</f>
        <v>0</v>
      </c>
      <c r="BK17" s="189">
        <f>'[1]Profi'!CV15</f>
        <v>0</v>
      </c>
      <c r="BL17" s="185">
        <f>'[1]Profi'!CX15</f>
        <v>5</v>
      </c>
      <c r="BM17" s="183">
        <f t="shared" si="12"/>
        <v>0.94</v>
      </c>
      <c r="BN17" s="183">
        <f t="shared" si="13"/>
        <v>7.12</v>
      </c>
      <c r="BO17" s="183">
        <f t="shared" si="14"/>
        <v>0.29</v>
      </c>
      <c r="BP17" s="183">
        <f>SUM('[1]Profi'!CY15+'[1]Profi'!CZ15+'[1]Profi'!DA15+'[1]Profi'!DB15)</f>
        <v>3</v>
      </c>
      <c r="BQ17" s="183">
        <f>'[1]Profi'!CY15</f>
        <v>0</v>
      </c>
      <c r="BR17" s="191">
        <f>'[1]Profi'!DA15</f>
        <v>2</v>
      </c>
    </row>
    <row r="18" spans="1:70" ht="13.5" thickBot="1">
      <c r="A18" s="118"/>
      <c r="B18" s="119"/>
      <c r="C18" s="119"/>
      <c r="D18" s="428"/>
      <c r="E18" s="119"/>
      <c r="F18" s="119"/>
      <c r="G18" s="429"/>
      <c r="H18" s="119"/>
      <c r="I18" s="119"/>
      <c r="J18" s="429"/>
      <c r="K18" s="119"/>
      <c r="L18" s="119"/>
      <c r="M18" s="119"/>
      <c r="N18" s="429"/>
      <c r="O18" s="429"/>
      <c r="P18" s="119"/>
      <c r="Q18" s="430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20"/>
    </row>
    <row r="20" spans="2:52" ht="21.75" customHeight="1">
      <c r="B20" s="431"/>
      <c r="AZ20" s="123"/>
    </row>
  </sheetData>
  <sheetProtection password="D024" sheet="1"/>
  <mergeCells count="16">
    <mergeCell ref="AE3:AF3"/>
    <mergeCell ref="AG3:AK3"/>
    <mergeCell ref="AL3:AM3"/>
    <mergeCell ref="AN3:AO3"/>
    <mergeCell ref="AP3:AR3"/>
    <mergeCell ref="AW3:AX3"/>
    <mergeCell ref="A1:B1"/>
    <mergeCell ref="D2:I2"/>
    <mergeCell ref="AB2:AC2"/>
    <mergeCell ref="AW2:AX2"/>
    <mergeCell ref="BA2:BK2"/>
    <mergeCell ref="D3:F3"/>
    <mergeCell ref="G3:I3"/>
    <mergeCell ref="J3:K3"/>
    <mergeCell ref="O3:Q3"/>
    <mergeCell ref="W3:X3"/>
  </mergeCells>
  <printOptions gridLines="1" headings="1"/>
  <pageMargins left="0.4330708661417323" right="0" top="0.3937007874015748" bottom="0.3937007874015748" header="0" footer="0"/>
  <pageSetup horizontalDpi="600" verticalDpi="600" orientation="landscape" pageOrder="overThenDown" paperSize="9" scale="85" r:id="rId1"/>
  <headerFooter alignWithMargins="0">
    <oddHeader>&amp;C&amp;A</oddHeader>
    <oddFooter>&amp;CStrana &amp;P</oddFooter>
  </headerFooter>
  <colBreaks count="6" manualBreakCount="6">
    <brk id="17" max="18" man="1"/>
    <brk id="27" max="65535" man="1"/>
    <brk id="39" max="65535" man="1"/>
    <brk id="52" max="41" man="1"/>
    <brk id="9" max="41" man="1"/>
    <brk id="63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R70"/>
  <sheetViews>
    <sheetView showGridLines="0" zoomScalePageLayoutView="0" workbookViewId="0" topLeftCell="A1">
      <pane xSplit="3" ySplit="7" topLeftCell="D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4.125" style="16" customWidth="1"/>
    <col min="2" max="2" width="22.25390625" style="17" customWidth="1"/>
    <col min="3" max="3" width="9.625" style="17" customWidth="1"/>
    <col min="4" max="4" width="11.375" style="122" customWidth="1"/>
    <col min="5" max="5" width="8.125" style="18" customWidth="1"/>
    <col min="6" max="6" width="8.375" style="18" customWidth="1"/>
    <col min="7" max="7" width="9.625" style="18" customWidth="1"/>
    <col min="8" max="8" width="8.625" style="17" customWidth="1"/>
    <col min="9" max="9" width="10.00390625" style="18" customWidth="1"/>
    <col min="10" max="10" width="10.125" style="18" customWidth="1"/>
    <col min="11" max="11" width="9.25390625" style="18" customWidth="1"/>
    <col min="12" max="13" width="7.375" style="18" customWidth="1"/>
    <col min="14" max="14" width="9.75390625" style="18" customWidth="1"/>
    <col min="15" max="15" width="13.375" style="18" customWidth="1"/>
    <col min="16" max="16" width="6.875" style="18" customWidth="1"/>
    <col min="17" max="17" width="7.375" style="17" customWidth="1"/>
    <col min="18" max="18" width="12.375" style="17" customWidth="1"/>
    <col min="19" max="19" width="11.625" style="17" customWidth="1"/>
    <col min="20" max="20" width="11.125" style="17" customWidth="1"/>
    <col min="21" max="21" width="13.625" style="17" customWidth="1"/>
    <col min="22" max="22" width="12.125" style="17" customWidth="1"/>
    <col min="23" max="23" width="10.75390625" style="17" customWidth="1"/>
    <col min="24" max="24" width="11.625" style="17" customWidth="1"/>
    <col min="25" max="25" width="12.25390625" style="17" customWidth="1"/>
    <col min="26" max="26" width="15.875" style="17" customWidth="1"/>
    <col min="27" max="27" width="12.00390625" style="17" customWidth="1"/>
    <col min="28" max="28" width="11.75390625" style="17" customWidth="1"/>
    <col min="29" max="29" width="9.75390625" style="18" customWidth="1"/>
    <col min="30" max="30" width="10.75390625" style="18" customWidth="1"/>
    <col min="31" max="31" width="10.00390625" style="18" customWidth="1"/>
    <col min="32" max="32" width="11.25390625" style="18" customWidth="1"/>
    <col min="33" max="33" width="10.00390625" style="17" customWidth="1"/>
    <col min="34" max="38" width="9.75390625" style="17" customWidth="1"/>
    <col min="39" max="40" width="9.75390625" style="18" customWidth="1"/>
    <col min="41" max="41" width="11.125" style="18" customWidth="1"/>
    <col min="42" max="42" width="10.00390625" style="18" customWidth="1"/>
    <col min="43" max="43" width="7.875" style="18" customWidth="1"/>
    <col min="44" max="44" width="8.00390625" style="18" customWidth="1"/>
    <col min="45" max="45" width="8.625" style="18" customWidth="1"/>
    <col min="46" max="46" width="11.125" style="18" customWidth="1"/>
    <col min="47" max="47" width="7.25390625" style="18" customWidth="1"/>
    <col min="48" max="48" width="8.75390625" style="18" customWidth="1"/>
    <col min="49" max="49" width="10.375" style="18" customWidth="1"/>
    <col min="50" max="50" width="9.875" style="18" customWidth="1"/>
    <col min="51" max="52" width="9.375" style="18" customWidth="1"/>
    <col min="53" max="53" width="10.25390625" style="18" customWidth="1"/>
    <col min="54" max="54" width="9.625" style="18" customWidth="1"/>
    <col min="55" max="55" width="8.25390625" style="18" customWidth="1"/>
    <col min="56" max="56" width="9.625" style="18" customWidth="1"/>
    <col min="57" max="58" width="11.625" style="18" customWidth="1"/>
    <col min="59" max="59" width="9.625" style="18" customWidth="1"/>
    <col min="60" max="60" width="12.00390625" style="18" customWidth="1"/>
    <col min="61" max="61" width="9.75390625" style="18" customWidth="1"/>
    <col min="62" max="63" width="11.625" style="18" customWidth="1"/>
    <col min="64" max="64" width="11.875" style="18" customWidth="1"/>
    <col min="65" max="16384" width="9.125" style="18" customWidth="1"/>
  </cols>
  <sheetData>
    <row r="1" spans="1:70" s="31" customFormat="1" ht="15.75" customHeight="1" thickBot="1">
      <c r="A1" s="518" t="s">
        <v>50</v>
      </c>
      <c r="B1" s="519"/>
      <c r="C1" s="124" t="str">
        <f>Sumare!C1</f>
        <v>2016</v>
      </c>
      <c r="D1" s="20" t="s">
        <v>51</v>
      </c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0" t="s">
        <v>51</v>
      </c>
      <c r="S1" s="23"/>
      <c r="T1" s="23"/>
      <c r="U1" s="23"/>
      <c r="V1" s="23"/>
      <c r="W1" s="23"/>
      <c r="X1" s="23"/>
      <c r="Y1" s="23"/>
      <c r="Z1" s="23"/>
      <c r="AA1" s="23"/>
      <c r="AB1" s="20" t="s">
        <v>51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0" t="s">
        <v>51</v>
      </c>
      <c r="AO1" s="23"/>
      <c r="AP1" s="24"/>
      <c r="AQ1" s="24"/>
      <c r="AR1" s="24"/>
      <c r="AS1" s="23"/>
      <c r="AT1" s="23"/>
      <c r="AU1" s="23"/>
      <c r="AV1" s="23"/>
      <c r="AW1" s="24"/>
      <c r="AX1" s="25"/>
      <c r="AY1" s="26"/>
      <c r="AZ1" s="25"/>
      <c r="BA1" s="20" t="s">
        <v>51</v>
      </c>
      <c r="BB1" s="27"/>
      <c r="BC1" s="27"/>
      <c r="BD1" s="27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3"/>
      <c r="BP1" s="28"/>
      <c r="BQ1" s="29"/>
      <c r="BR1" s="30"/>
    </row>
    <row r="2" spans="1:67" s="31" customFormat="1" ht="17.25" customHeight="1">
      <c r="A2" s="32"/>
      <c r="B2" s="33" t="str">
        <f>Sumare!B2</f>
        <v>Moravskoslezský kraj</v>
      </c>
      <c r="C2" s="34"/>
      <c r="D2" s="485" t="s">
        <v>52</v>
      </c>
      <c r="E2" s="485"/>
      <c r="F2" s="485"/>
      <c r="G2" s="485"/>
      <c r="H2" s="485"/>
      <c r="I2" s="485"/>
      <c r="J2" s="485"/>
      <c r="K2" s="485"/>
      <c r="L2" s="485"/>
      <c r="M2" s="520"/>
      <c r="N2" s="520"/>
      <c r="O2" s="520"/>
      <c r="P2" s="520"/>
      <c r="Q2" s="520"/>
      <c r="R2" s="35" t="s">
        <v>53</v>
      </c>
      <c r="S2" s="36"/>
      <c r="T2" s="36"/>
      <c r="U2" s="36"/>
      <c r="V2" s="36"/>
      <c r="W2" s="36"/>
      <c r="X2" s="36"/>
      <c r="Y2" s="36"/>
      <c r="Z2" s="36"/>
      <c r="AA2" s="37"/>
      <c r="AB2" s="486" t="s">
        <v>54</v>
      </c>
      <c r="AC2" s="487"/>
      <c r="AD2" s="38"/>
      <c r="AE2" s="39"/>
      <c r="AF2" s="39"/>
      <c r="AG2" s="38"/>
      <c r="AH2" s="38"/>
      <c r="AI2" s="38"/>
      <c r="AJ2" s="38"/>
      <c r="AK2" s="40"/>
      <c r="AL2" s="38"/>
      <c r="AM2" s="38"/>
      <c r="AN2" s="41" t="s">
        <v>55</v>
      </c>
      <c r="AO2" s="42"/>
      <c r="AP2" s="43"/>
      <c r="AQ2" s="43"/>
      <c r="AR2" s="43"/>
      <c r="AS2" s="42"/>
      <c r="AT2" s="42"/>
      <c r="AU2" s="42"/>
      <c r="AV2" s="42"/>
      <c r="AW2" s="488"/>
      <c r="AX2" s="489"/>
      <c r="AY2" s="41"/>
      <c r="AZ2" s="44"/>
      <c r="BA2" s="490" t="s">
        <v>56</v>
      </c>
      <c r="BB2" s="490"/>
      <c r="BC2" s="490"/>
      <c r="BD2" s="490"/>
      <c r="BE2" s="490"/>
      <c r="BF2" s="490"/>
      <c r="BG2" s="490"/>
      <c r="BH2" s="490"/>
      <c r="BI2" s="490"/>
      <c r="BJ2" s="490"/>
      <c r="BK2" s="491"/>
      <c r="BL2" s="45" t="s">
        <v>57</v>
      </c>
      <c r="BM2" s="45"/>
      <c r="BN2" s="45"/>
      <c r="BO2" s="125"/>
    </row>
    <row r="3" spans="1:67" s="63" customFormat="1" ht="15" customHeight="1">
      <c r="A3" s="49"/>
      <c r="B3" s="50" t="str">
        <f>Sumare!B3</f>
        <v>Bruntál</v>
      </c>
      <c r="C3" s="51"/>
      <c r="D3" s="492" t="s">
        <v>249</v>
      </c>
      <c r="E3" s="493"/>
      <c r="F3" s="494"/>
      <c r="G3" s="495" t="s">
        <v>250</v>
      </c>
      <c r="H3" s="496"/>
      <c r="I3" s="497"/>
      <c r="J3" s="498" t="s">
        <v>251</v>
      </c>
      <c r="K3" s="499"/>
      <c r="L3" s="371" t="s">
        <v>66</v>
      </c>
      <c r="M3" s="372"/>
      <c r="N3" s="373" t="s">
        <v>252</v>
      </c>
      <c r="O3" s="500" t="s">
        <v>253</v>
      </c>
      <c r="P3" s="501"/>
      <c r="Q3" s="502"/>
      <c r="R3" s="51"/>
      <c r="S3" s="51"/>
      <c r="T3" s="51"/>
      <c r="U3" s="51"/>
      <c r="V3" s="52" t="s">
        <v>60</v>
      </c>
      <c r="W3" s="503" t="s">
        <v>59</v>
      </c>
      <c r="X3" s="503"/>
      <c r="Y3" s="53"/>
      <c r="Z3" s="53"/>
      <c r="AA3" s="53"/>
      <c r="AB3" s="54"/>
      <c r="AC3" s="55"/>
      <c r="AD3" s="56"/>
      <c r="AE3" s="504" t="s">
        <v>59</v>
      </c>
      <c r="AF3" s="505"/>
      <c r="AG3" s="506" t="s">
        <v>61</v>
      </c>
      <c r="AH3" s="507"/>
      <c r="AI3" s="507"/>
      <c r="AJ3" s="507"/>
      <c r="AK3" s="508"/>
      <c r="AL3" s="509" t="s">
        <v>62</v>
      </c>
      <c r="AM3" s="510"/>
      <c r="AN3" s="511" t="s">
        <v>63</v>
      </c>
      <c r="AO3" s="512"/>
      <c r="AP3" s="513" t="s">
        <v>64</v>
      </c>
      <c r="AQ3" s="514"/>
      <c r="AR3" s="515"/>
      <c r="AS3" s="51"/>
      <c r="AT3" s="51"/>
      <c r="AU3" s="51"/>
      <c r="AV3" s="51"/>
      <c r="AW3" s="516" t="s">
        <v>65</v>
      </c>
      <c r="AX3" s="51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8" t="s">
        <v>67</v>
      </c>
      <c r="BM3" s="58"/>
      <c r="BN3" s="58"/>
      <c r="BO3" s="126"/>
    </row>
    <row r="4" spans="1:67" s="67" customFormat="1" ht="9.75" customHeight="1">
      <c r="A4" s="64"/>
      <c r="B4" s="65" t="s">
        <v>69</v>
      </c>
      <c r="C4" s="65" t="s">
        <v>70</v>
      </c>
      <c r="D4" s="375" t="s">
        <v>71</v>
      </c>
      <c r="E4" s="65" t="s">
        <v>72</v>
      </c>
      <c r="F4" s="65" t="s">
        <v>73</v>
      </c>
      <c r="G4" s="375" t="s">
        <v>74</v>
      </c>
      <c r="H4" s="65" t="s">
        <v>75</v>
      </c>
      <c r="I4" s="374" t="s">
        <v>76</v>
      </c>
      <c r="J4" s="375" t="s">
        <v>77</v>
      </c>
      <c r="K4" s="65" t="s">
        <v>78</v>
      </c>
      <c r="L4" s="65" t="s">
        <v>79</v>
      </c>
      <c r="M4" s="374" t="s">
        <v>80</v>
      </c>
      <c r="N4" s="376" t="s">
        <v>81</v>
      </c>
      <c r="O4" s="376" t="s">
        <v>254</v>
      </c>
      <c r="P4" s="374" t="s">
        <v>255</v>
      </c>
      <c r="Q4" s="377" t="s">
        <v>256</v>
      </c>
      <c r="R4" s="65" t="s">
        <v>82</v>
      </c>
      <c r="S4" s="65" t="s">
        <v>83</v>
      </c>
      <c r="T4" s="65" t="s">
        <v>84</v>
      </c>
      <c r="U4" s="65" t="s">
        <v>85</v>
      </c>
      <c r="V4" s="65" t="s">
        <v>86</v>
      </c>
      <c r="W4" s="65" t="s">
        <v>87</v>
      </c>
      <c r="X4" s="65" t="s">
        <v>88</v>
      </c>
      <c r="Y4" s="65" t="s">
        <v>89</v>
      </c>
      <c r="Z4" s="65" t="s">
        <v>90</v>
      </c>
      <c r="AA4" s="65" t="s">
        <v>91</v>
      </c>
      <c r="AB4" s="65" t="s">
        <v>92</v>
      </c>
      <c r="AC4" s="65" t="s">
        <v>93</v>
      </c>
      <c r="AD4" s="65" t="s">
        <v>94</v>
      </c>
      <c r="AE4" s="65" t="s">
        <v>95</v>
      </c>
      <c r="AF4" s="65" t="s">
        <v>96</v>
      </c>
      <c r="AG4" s="65" t="s">
        <v>97</v>
      </c>
      <c r="AH4" s="65" t="s">
        <v>98</v>
      </c>
      <c r="AI4" s="65" t="s">
        <v>99</v>
      </c>
      <c r="AJ4" s="65" t="s">
        <v>100</v>
      </c>
      <c r="AK4" s="65" t="s">
        <v>101</v>
      </c>
      <c r="AL4" s="65" t="s">
        <v>102</v>
      </c>
      <c r="AM4" s="65" t="s">
        <v>103</v>
      </c>
      <c r="AN4" s="65" t="s">
        <v>104</v>
      </c>
      <c r="AO4" s="65" t="s">
        <v>105</v>
      </c>
      <c r="AP4" s="65" t="s">
        <v>106</v>
      </c>
      <c r="AQ4" s="65" t="s">
        <v>107</v>
      </c>
      <c r="AR4" s="65" t="s">
        <v>108</v>
      </c>
      <c r="AS4" s="65" t="s">
        <v>109</v>
      </c>
      <c r="AT4" s="65" t="s">
        <v>110</v>
      </c>
      <c r="AU4" s="65" t="s">
        <v>111</v>
      </c>
      <c r="AV4" s="65" t="s">
        <v>112</v>
      </c>
      <c r="AW4" s="65" t="s">
        <v>113</v>
      </c>
      <c r="AX4" s="65" t="s">
        <v>114</v>
      </c>
      <c r="AY4" s="65" t="s">
        <v>115</v>
      </c>
      <c r="AZ4" s="65" t="s">
        <v>116</v>
      </c>
      <c r="BA4" s="65" t="s">
        <v>117</v>
      </c>
      <c r="BB4" s="65" t="s">
        <v>118</v>
      </c>
      <c r="BC4" s="65" t="s">
        <v>119</v>
      </c>
      <c r="BD4" s="65" t="s">
        <v>120</v>
      </c>
      <c r="BE4" s="65" t="s">
        <v>121</v>
      </c>
      <c r="BF4" s="65" t="s">
        <v>122</v>
      </c>
      <c r="BG4" s="65" t="s">
        <v>123</v>
      </c>
      <c r="BH4" s="65" t="s">
        <v>124</v>
      </c>
      <c r="BI4" s="65" t="s">
        <v>125</v>
      </c>
      <c r="BJ4" s="65" t="s">
        <v>126</v>
      </c>
      <c r="BK4" s="65" t="s">
        <v>127</v>
      </c>
      <c r="BL4" s="65" t="s">
        <v>128</v>
      </c>
      <c r="BM4" s="65" t="s">
        <v>129</v>
      </c>
      <c r="BN4" s="65" t="s">
        <v>130</v>
      </c>
      <c r="BO4" s="66" t="s">
        <v>131</v>
      </c>
    </row>
    <row r="5" spans="1:67" s="63" customFormat="1" ht="11.25" customHeight="1" thickBot="1">
      <c r="A5" s="49"/>
      <c r="B5" s="68" t="s">
        <v>135</v>
      </c>
      <c r="C5" s="69"/>
      <c r="D5" s="379"/>
      <c r="E5" s="70"/>
      <c r="F5" s="71"/>
      <c r="G5" s="379"/>
      <c r="H5" s="71"/>
      <c r="I5" s="71"/>
      <c r="J5" s="380"/>
      <c r="K5" s="71"/>
      <c r="L5" s="70"/>
      <c r="M5" s="70"/>
      <c r="N5" s="379"/>
      <c r="O5" s="379"/>
      <c r="P5" s="70"/>
      <c r="Q5" s="381"/>
      <c r="R5" s="70"/>
      <c r="S5" s="71"/>
      <c r="T5" s="70"/>
      <c r="U5" s="70"/>
      <c r="V5" s="70"/>
      <c r="W5" s="70"/>
      <c r="X5" s="70"/>
      <c r="Y5" s="71"/>
      <c r="Z5" s="70"/>
      <c r="AA5" s="71"/>
      <c r="AB5" s="70"/>
      <c r="AC5" s="70"/>
      <c r="AD5" s="71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1"/>
      <c r="AU5" s="70"/>
      <c r="AV5" s="71"/>
      <c r="AW5" s="70"/>
      <c r="AX5" s="71"/>
      <c r="AY5" s="71"/>
      <c r="AZ5" s="71"/>
      <c r="BA5" s="71"/>
      <c r="BB5" s="70"/>
      <c r="BC5" s="71"/>
      <c r="BD5" s="70"/>
      <c r="BE5" s="70"/>
      <c r="BF5" s="70"/>
      <c r="BG5" s="70"/>
      <c r="BH5" s="70"/>
      <c r="BI5" s="70"/>
      <c r="BJ5" s="70"/>
      <c r="BK5" s="70"/>
      <c r="BL5" s="70"/>
      <c r="BM5" s="71"/>
      <c r="BN5" s="71"/>
      <c r="BO5" s="127"/>
    </row>
    <row r="6" spans="1:67" s="75" customFormat="1" ht="57" customHeight="1" thickBot="1">
      <c r="A6" s="73"/>
      <c r="B6" s="128" t="s">
        <v>188</v>
      </c>
      <c r="C6" s="12" t="s">
        <v>136</v>
      </c>
      <c r="D6" s="382" t="s">
        <v>257</v>
      </c>
      <c r="E6" s="9" t="s">
        <v>137</v>
      </c>
      <c r="F6" s="8" t="s">
        <v>258</v>
      </c>
      <c r="G6" s="383" t="s">
        <v>259</v>
      </c>
      <c r="H6" s="8" t="s">
        <v>191</v>
      </c>
      <c r="I6" s="9" t="s">
        <v>260</v>
      </c>
      <c r="J6" s="382" t="s">
        <v>261</v>
      </c>
      <c r="K6" s="8" t="s">
        <v>262</v>
      </c>
      <c r="L6" s="8" t="s">
        <v>175</v>
      </c>
      <c r="M6" s="9" t="s">
        <v>176</v>
      </c>
      <c r="N6" s="384" t="s">
        <v>263</v>
      </c>
      <c r="O6" s="382" t="s">
        <v>264</v>
      </c>
      <c r="P6" s="385" t="s">
        <v>265</v>
      </c>
      <c r="Q6" s="386" t="s">
        <v>247</v>
      </c>
      <c r="R6" s="8" t="s">
        <v>138</v>
      </c>
      <c r="S6" s="8" t="s">
        <v>46</v>
      </c>
      <c r="T6" s="8" t="s">
        <v>210</v>
      </c>
      <c r="U6" s="8" t="s">
        <v>211</v>
      </c>
      <c r="V6" s="8" t="s">
        <v>140</v>
      </c>
      <c r="W6" s="8" t="s">
        <v>141</v>
      </c>
      <c r="X6" s="8" t="s">
        <v>142</v>
      </c>
      <c r="Y6" s="8" t="s">
        <v>212</v>
      </c>
      <c r="Z6" s="8" t="s">
        <v>49</v>
      </c>
      <c r="AA6" s="8" t="s">
        <v>143</v>
      </c>
      <c r="AB6" s="8" t="s">
        <v>144</v>
      </c>
      <c r="AC6" s="8" t="s">
        <v>213</v>
      </c>
      <c r="AD6" s="8" t="s">
        <v>214</v>
      </c>
      <c r="AE6" s="8" t="s">
        <v>147</v>
      </c>
      <c r="AF6" s="8" t="s">
        <v>148</v>
      </c>
      <c r="AG6" s="8" t="s">
        <v>149</v>
      </c>
      <c r="AH6" s="8" t="s">
        <v>215</v>
      </c>
      <c r="AI6" s="8" t="s">
        <v>151</v>
      </c>
      <c r="AJ6" s="8" t="s">
        <v>152</v>
      </c>
      <c r="AK6" s="8" t="s">
        <v>216</v>
      </c>
      <c r="AL6" s="8" t="s">
        <v>62</v>
      </c>
      <c r="AM6" s="8" t="s">
        <v>153</v>
      </c>
      <c r="AN6" s="12" t="s">
        <v>217</v>
      </c>
      <c r="AO6" s="12" t="s">
        <v>218</v>
      </c>
      <c r="AP6" s="8" t="s">
        <v>219</v>
      </c>
      <c r="AQ6" s="8" t="s">
        <v>157</v>
      </c>
      <c r="AR6" s="8" t="s">
        <v>158</v>
      </c>
      <c r="AS6" s="179" t="s">
        <v>195</v>
      </c>
      <c r="AT6" s="179" t="s">
        <v>196</v>
      </c>
      <c r="AU6" s="12" t="s">
        <v>159</v>
      </c>
      <c r="AV6" s="12" t="s">
        <v>160</v>
      </c>
      <c r="AW6" s="8" t="s">
        <v>161</v>
      </c>
      <c r="AX6" s="8" t="s">
        <v>162</v>
      </c>
      <c r="AY6" s="8" t="s">
        <v>163</v>
      </c>
      <c r="AZ6" s="8" t="s">
        <v>164</v>
      </c>
      <c r="BA6" s="8" t="s">
        <v>40</v>
      </c>
      <c r="BB6" s="8" t="s">
        <v>165</v>
      </c>
      <c r="BC6" s="8" t="s">
        <v>166</v>
      </c>
      <c r="BD6" s="8" t="s">
        <v>167</v>
      </c>
      <c r="BE6" s="8" t="s">
        <v>168</v>
      </c>
      <c r="BF6" s="8" t="s">
        <v>169</v>
      </c>
      <c r="BG6" s="8" t="s">
        <v>170</v>
      </c>
      <c r="BH6" s="8" t="s">
        <v>171</v>
      </c>
      <c r="BI6" s="8" t="s">
        <v>172</v>
      </c>
      <c r="BJ6" s="8" t="s">
        <v>173</v>
      </c>
      <c r="BK6" s="8" t="s">
        <v>174</v>
      </c>
      <c r="BL6" s="8" t="s">
        <v>177</v>
      </c>
      <c r="BM6" s="8" t="s">
        <v>178</v>
      </c>
      <c r="BN6" s="8" t="s">
        <v>179</v>
      </c>
      <c r="BO6" s="8" t="s">
        <v>180</v>
      </c>
    </row>
    <row r="7" spans="1:67" s="129" customFormat="1" ht="18" customHeight="1" thickBot="1">
      <c r="A7" s="156"/>
      <c r="B7" s="157" t="s">
        <v>186</v>
      </c>
      <c r="C7" s="158">
        <f>'[1]Neprofi'!D9</f>
        <v>23636</v>
      </c>
      <c r="D7" s="158">
        <f>'[1]Neprofi'!H9-'[1]Neprofi'!EZ9</f>
        <v>113581</v>
      </c>
      <c r="E7" s="159">
        <f>IF(D7=0,"",ROUND('[1]Neprofi'!U9/D7*100,2))</f>
        <v>99.98</v>
      </c>
      <c r="F7" s="159">
        <f>IF(C7=0,"",ROUND('[1]Neprofi'!T9/C7*1000,2))</f>
        <v>0.76</v>
      </c>
      <c r="G7" s="158">
        <f>'[1]Neprofi'!V9-'[1]Neprofi'!EY9</f>
        <v>2298</v>
      </c>
      <c r="H7" s="158">
        <f>IF('[1]Neprofi'!U9=0,"",ROUND(G7/'[1]Neprofi'!U9*100,2))</f>
        <v>2.02</v>
      </c>
      <c r="I7" s="159">
        <f>IF(C7=0,"",ROUND(G7/C7*1000,2))</f>
        <v>97.22</v>
      </c>
      <c r="J7" s="161">
        <f>IF(C7=0,"",ROUND(('[1]Neprofi'!EI9-'[1]Neprofi'!EX9)/C7,2))</f>
        <v>8.66</v>
      </c>
      <c r="K7" s="161">
        <f>IF(AB7=0,"",ROUND(('[1]Neprofi'!EI9-'[1]Neprofi'!EX9)/AB7,2))</f>
        <v>5.35</v>
      </c>
      <c r="L7" s="159">
        <f>IF('[1]Neprofi'!EI9=0,"",ROUND('[1]Neprofi'!EJ9/'[1]Neprofi'!EI9*100,2))</f>
        <v>5.61</v>
      </c>
      <c r="M7" s="159">
        <f>IF('[1]Neprofi'!EI9=0,"",ROUND('[1]Neprofi'!EK9/'[1]Neprofi'!EI9*100,2))</f>
        <v>0</v>
      </c>
      <c r="N7" s="158">
        <f>'[1]Neprofi'!BN9</f>
        <v>15105</v>
      </c>
      <c r="O7" s="158">
        <f>D7+N7</f>
        <v>128686</v>
      </c>
      <c r="P7" s="159">
        <f>IF(C7=0,"",ROUND(O7/C7,2))</f>
        <v>5.44</v>
      </c>
      <c r="Q7" s="159">
        <f>IF(O7=0,"",ROUND(AB7/O7,2))</f>
        <v>0.3</v>
      </c>
      <c r="R7" s="158">
        <f>'[1]Neprofi'!AA9</f>
        <v>1216</v>
      </c>
      <c r="S7" s="159">
        <f>IF(C7=0,"",ROUND(R7/C7*100,2))</f>
        <v>5.14</v>
      </c>
      <c r="T7" s="158">
        <f>'[1]Neprofi'!AB9</f>
        <v>354</v>
      </c>
      <c r="U7" s="159">
        <f>IF(R7=0,"",ROUND(T7/R7*100,2))</f>
        <v>29.11</v>
      </c>
      <c r="V7" s="158">
        <f>'[1]Neprofi'!AC9</f>
        <v>10714</v>
      </c>
      <c r="W7" s="159">
        <f>IF(V7=0,"",ROUND('[1]Neprofi'!AD9/V7*100,2))</f>
        <v>96.1</v>
      </c>
      <c r="X7" s="159">
        <f>IF(V7=0,"",ROUND('[1]Neprofi'!AI9/V7*100,2))</f>
        <v>3.9</v>
      </c>
      <c r="Y7" s="159">
        <f>IF('[1]Neprofi'!AD9=0,"",ROUND('[1]Neprofi'!AF9/'[1]Neprofi'!AD9*100,2))</f>
        <v>14.6</v>
      </c>
      <c r="Z7" s="159">
        <f>IF('[1]Neprofi'!AD9=0,"",ROUND(SUM('[1]Neprofi'!AG9+'[1]Neprofi'!AH9)/'[1]Neprofi'!AD9*100,2))</f>
        <v>4.28</v>
      </c>
      <c r="AA7" s="159">
        <f>IF(C7=0,"",ROUND(V7/C7,2))</f>
        <v>0.45</v>
      </c>
      <c r="AB7" s="158">
        <f>'[1]Neprofi'!AK9</f>
        <v>38275</v>
      </c>
      <c r="AC7" s="159">
        <f>IF(C7=0,"",ROUND(AB7/C7,2))</f>
        <v>1.62</v>
      </c>
      <c r="AD7" s="159">
        <f>IF(R7=0,"",ROUND(AB7/R7,2))</f>
        <v>31.48</v>
      </c>
      <c r="AE7" s="160">
        <f>IF(AB7=0,"",ROUND('[1]Neprofi'!AZ9/AB7*100,2))</f>
        <v>0.19</v>
      </c>
      <c r="AF7" s="160">
        <f>IF(AB7=0,"",ROUND('[1]Neprofi'!BA9/AB7*100,2))</f>
        <v>1.92</v>
      </c>
      <c r="AG7" s="158">
        <f>SUM('[1]Neprofi'!AL9+'[1]Neprofi'!AM9)</f>
        <v>30194</v>
      </c>
      <c r="AH7" s="159">
        <f>IF(AG7=0,"",ROUND('[1]Neprofi'!AL9/AG7*100,2))</f>
        <v>6.29</v>
      </c>
      <c r="AI7" s="158">
        <f>SUM('[1]Neprofi'!AN9+'[1]Neprofi'!AO9)</f>
        <v>4886</v>
      </c>
      <c r="AJ7" s="159">
        <f>IF(T7=0,"",ROUND(AI7/T7,2))</f>
        <v>13.8</v>
      </c>
      <c r="AK7" s="159">
        <f>IF(AI7=0,"",ROUND('[1]Neprofi'!AN9/AI7*100,2))</f>
        <v>18.73</v>
      </c>
      <c r="AL7" s="158">
        <f>'[1]Neprofi'!AP9</f>
        <v>3153</v>
      </c>
      <c r="AM7" s="159">
        <f>IF(AB7=0,"",ROUND(AL7/AB7*100,2))</f>
        <v>8.24</v>
      </c>
      <c r="AN7" s="158">
        <f>'[1]Neprofi'!BD9</f>
        <v>226</v>
      </c>
      <c r="AO7" s="158">
        <f>'[1]Neprofi'!BF9</f>
        <v>205</v>
      </c>
      <c r="AP7" s="158">
        <f>'[1]Neprofi'!BL9</f>
        <v>0</v>
      </c>
      <c r="AQ7" s="158">
        <f>'[1]Neprofi'!BO9</f>
        <v>0</v>
      </c>
      <c r="AR7" s="158">
        <f>'[1]Neprofi'!BP9</f>
        <v>0</v>
      </c>
      <c r="AS7" s="158">
        <f>'[1]Neprofi'!BQ9</f>
        <v>23</v>
      </c>
      <c r="AT7" s="158">
        <f>'[1]Neprofi'!BR9</f>
        <v>1</v>
      </c>
      <c r="AU7" s="158">
        <f>SUM('[1]Neprofi'!BT9+'[1]Neprofi'!BV9+'[1]Neprofi'!BX9)</f>
        <v>0</v>
      </c>
      <c r="AV7" s="159">
        <f>IF(C7=0,"",ROUND('[1]Neprofi'!CB9/(C7/1000),2))</f>
        <v>7.32</v>
      </c>
      <c r="AW7" s="158">
        <f>'[1]Neprofi'!CD9</f>
        <v>47</v>
      </c>
      <c r="AX7" s="159">
        <f>IF(C7=0,"",ROUND(AW7/(C7/1000),2))</f>
        <v>1.99</v>
      </c>
      <c r="AY7" s="159">
        <f>IF(C7=0,"",ROUND('[1]Neprofi'!CA9/(C7/1000),2))</f>
        <v>72.43</v>
      </c>
      <c r="AZ7" s="164"/>
      <c r="BA7" s="158">
        <f>'[1]Neprofi'!CI9</f>
        <v>15</v>
      </c>
      <c r="BB7" s="158">
        <f>'[1]Neprofi'!CK9</f>
        <v>14074</v>
      </c>
      <c r="BC7" s="158">
        <f>'[1]Neprofi'!CJ9</f>
        <v>9</v>
      </c>
      <c r="BD7" s="158">
        <f>SUM('[1]Neprofi'!CL9+'[1]Neprofi'!CM9)</f>
        <v>286</v>
      </c>
      <c r="BE7" s="160">
        <f>IF(BD7=0,"",ROUND('[1]Neprofi'!CM9/BD7*100,2))</f>
        <v>99.3</v>
      </c>
      <c r="BF7" s="158">
        <f>SUM('[1]Neprofi'!CN9+'[1]Neprofi'!CO9)</f>
        <v>181</v>
      </c>
      <c r="BG7" s="158">
        <f>'[1]Neprofi'!CP9</f>
        <v>0</v>
      </c>
      <c r="BH7" s="158">
        <f>'[1]Neprofi'!CQ9</f>
        <v>0</v>
      </c>
      <c r="BI7" s="158">
        <f>SUM('[1]Neprofi'!CR9+'[1]Neprofi'!CS9)</f>
        <v>0</v>
      </c>
      <c r="BJ7" s="158">
        <f>'[1]Neprofi'!CT9</f>
        <v>0</v>
      </c>
      <c r="BK7" s="158">
        <f>'[1]Neprofi'!CV9</f>
        <v>0</v>
      </c>
      <c r="BL7" s="162">
        <f>'[1]Neprofi'!CX9</f>
        <v>0.4</v>
      </c>
      <c r="BM7" s="159">
        <f aca="true" t="shared" si="0" ref="BM7:BM67">IF(C7=0,"",ROUND(BL7/(C7/1000),2))</f>
        <v>0.02</v>
      </c>
      <c r="BN7" s="159">
        <f aca="true" t="shared" si="1" ref="BN7:BN67">IF(R7=0,"",ROUND(BL7/(R7/1000),2))</f>
        <v>0.33</v>
      </c>
      <c r="BO7" s="163">
        <f aca="true" t="shared" si="2" ref="BO7:BO67">IF(V7=0,"",ROUND(BL7/(V7/1000),2))</f>
        <v>0.04</v>
      </c>
    </row>
    <row r="8" spans="1:67" ht="13.5" customHeight="1">
      <c r="A8" s="361">
        <f>'[1]Neprofi'!A10</f>
        <v>1</v>
      </c>
      <c r="B8" s="102" t="str">
        <f>IF('[1]Neprofi'!B10="","",CONCATENATE('[1]Neprofi'!B10))</f>
        <v>Andělská Hora</v>
      </c>
      <c r="C8" s="103">
        <f>'[1]Neprofi'!D10</f>
        <v>367</v>
      </c>
      <c r="D8" s="104">
        <f>'[1]Neprofi'!H10-'[1]Neprofi'!EZ10</f>
        <v>2692</v>
      </c>
      <c r="E8" s="105">
        <f>IF(D8=0,"",ROUND('[1]Neprofi'!U10/D8*100,2))</f>
        <v>100</v>
      </c>
      <c r="F8" s="105">
        <f>IF(C8=0,"",ROUND('[1]Neprofi'!T10/C8*1000,2))</f>
        <v>0</v>
      </c>
      <c r="G8" s="104">
        <f>'[1]Neprofi'!V10-'[1]Neprofi'!EY10</f>
        <v>15</v>
      </c>
      <c r="H8" s="106">
        <f>IF('[1]Neprofi'!U10=0,"",ROUND(G8/'[1]Neprofi'!U10*100,2))</f>
        <v>0.56</v>
      </c>
      <c r="I8" s="106">
        <f>IF(C8=0,"",ROUND(G8/C8*1000,2))</f>
        <v>40.87</v>
      </c>
      <c r="J8" s="107">
        <f>IF(C8=0,"",ROUND(('[1]Neprofi'!EI10-'[1]Neprofi'!EX10)/C8,2))</f>
        <v>5.45</v>
      </c>
      <c r="K8" s="107">
        <f>IF(AB8=0,"",ROUND(('[1]Neprofi'!EI10-'[1]Neprofi'!EX10)/AB8,2))</f>
        <v>2.37</v>
      </c>
      <c r="L8" s="106">
        <f>IF('[1]Neprofi'!EI10=0,"",ROUND('[1]Neprofi'!EJ10/'[1]Neprofi'!EI10*100,2))</f>
        <v>0</v>
      </c>
      <c r="M8" s="106">
        <f>IF('[1]Neprofi'!EI10=0,"",ROUND('[1]Neprofi'!EK10/'[1]Neprofi'!EI10*100,2))</f>
        <v>0</v>
      </c>
      <c r="N8" s="103">
        <f>'[1]Neprofi'!BN10</f>
        <v>360</v>
      </c>
      <c r="O8" s="103">
        <f>D8+N8</f>
        <v>3052</v>
      </c>
      <c r="P8" s="106">
        <f>IF(C8=0,"",ROUND(O8/C8,2))</f>
        <v>8.32</v>
      </c>
      <c r="Q8" s="105">
        <f>IF(O8=0,"",ROUND(AB8/O8,2))</f>
        <v>0.28</v>
      </c>
      <c r="R8" s="104">
        <f>'[1]Neprofi'!AA10</f>
        <v>50</v>
      </c>
      <c r="S8" s="105">
        <f>IF(C8=0,"",ROUND(R8/C8*100,2))</f>
        <v>13.62</v>
      </c>
      <c r="T8" s="104">
        <f>'[1]Neprofi'!AB10</f>
        <v>20</v>
      </c>
      <c r="U8" s="105">
        <f>IF(R8=0,"",ROUND(T8/R8*100,2))</f>
        <v>40</v>
      </c>
      <c r="V8" s="104">
        <f>'[1]Neprofi'!AC10</f>
        <v>428</v>
      </c>
      <c r="W8" s="105">
        <f>IF(V8=0,"",ROUND('[1]Neprofi'!AD10/V8*100,2))</f>
        <v>100</v>
      </c>
      <c r="X8" s="105">
        <f>IF(V8=0,"",ROUND('[1]Neprofi'!AI10/V8*100,2))</f>
        <v>0</v>
      </c>
      <c r="Y8" s="105">
        <f>IF('[1]Neprofi'!AD10=0,"",ROUND('[1]Neprofi'!AF10/'[1]Neprofi'!AD10*100,2))</f>
        <v>36.68</v>
      </c>
      <c r="Z8" s="105">
        <f>IF('[1]Neprofi'!AD10=0,"",ROUND(SUM('[1]Neprofi'!AG10+'[1]Neprofi'!AH10)/'[1]Neprofi'!AD10*100,2))</f>
        <v>0</v>
      </c>
      <c r="AA8" s="105">
        <f>IF(C8=0,"",ROUND(V8/C8,2))</f>
        <v>1.17</v>
      </c>
      <c r="AB8" s="104">
        <f>'[1]Neprofi'!AK10</f>
        <v>843</v>
      </c>
      <c r="AC8" s="105">
        <f>IF(C8=0,"",ROUND(AB8/C8,2))</f>
        <v>2.3</v>
      </c>
      <c r="AD8" s="105">
        <f>IF(R8=0,"",ROUND(AB8/R8,2))</f>
        <v>16.86</v>
      </c>
      <c r="AE8" s="130">
        <f>IF(AB8=0,"",ROUND('[1]Neprofi'!AZ10/AB8*100,2))</f>
        <v>0</v>
      </c>
      <c r="AF8" s="130">
        <f>IF(AB8=0,"",ROUND('[1]Neprofi'!BA10/AB8*100,2))</f>
        <v>0</v>
      </c>
      <c r="AG8" s="104">
        <f>SUM('[1]Neprofi'!AL10+'[1]Neprofi'!AM10)</f>
        <v>562</v>
      </c>
      <c r="AH8" s="105">
        <f>IF(AG8=0,"",ROUND('[1]Neprofi'!AL10/AG8*100,2))</f>
        <v>35.94</v>
      </c>
      <c r="AI8" s="104">
        <f>SUM('[1]Neprofi'!AN10+'[1]Neprofi'!AO10)</f>
        <v>241</v>
      </c>
      <c r="AJ8" s="105">
        <f>IF(T8=0,"",ROUND(AI8/T8,2))</f>
        <v>12.05</v>
      </c>
      <c r="AK8" s="105">
        <f>IF(AI8=0,"",ROUND('[1]Neprofi'!AN10/AI8*100,2))</f>
        <v>37.34</v>
      </c>
      <c r="AL8" s="104">
        <f>'[1]Neprofi'!AP10</f>
        <v>40</v>
      </c>
      <c r="AM8" s="105">
        <f>IF(AB8=0,"",ROUND(AL8/AB8*100,2))</f>
        <v>4.74</v>
      </c>
      <c r="AN8" s="104">
        <f>'[1]Neprofi'!BD10</f>
        <v>0</v>
      </c>
      <c r="AO8" s="104">
        <f>'[1]Neprofi'!BF10</f>
        <v>17</v>
      </c>
      <c r="AP8" s="104">
        <f>'[1]Neprofi'!BL10</f>
        <v>0</v>
      </c>
      <c r="AQ8" s="104">
        <f>'[1]Neprofi'!BO10</f>
        <v>0</v>
      </c>
      <c r="AR8" s="104">
        <f>'[1]Neprofi'!BP10</f>
        <v>0</v>
      </c>
      <c r="AS8" s="104">
        <f>'[1]Neprofi'!BQ10</f>
        <v>0</v>
      </c>
      <c r="AT8" s="104">
        <f>'[1]Neprofi'!BR10</f>
        <v>0</v>
      </c>
      <c r="AU8" s="104">
        <f>SUM('[1]Neprofi'!BT10+'[1]Neprofi'!BV10+'[1]Neprofi'!BX10)</f>
        <v>0</v>
      </c>
      <c r="AV8" s="105">
        <f>IF(C8=0,"",ROUND('[1]Neprofi'!CB10/(C8/1000),2))</f>
        <v>27.25</v>
      </c>
      <c r="AW8" s="104">
        <f>'[1]Neprofi'!CD10</f>
        <v>1</v>
      </c>
      <c r="AX8" s="105">
        <f>IF(C8=0,"",ROUND(AW8/(C8/1000),2))</f>
        <v>2.72</v>
      </c>
      <c r="AY8" s="105">
        <f>IF(C8=0,"",ROUND('[1]Neprofi'!CA10/(C8/1000),2))</f>
        <v>163.49</v>
      </c>
      <c r="AZ8" s="104">
        <f>'[1]Neprofi'!CG10</f>
        <v>4</v>
      </c>
      <c r="BA8" s="104">
        <f>'[1]Neprofi'!CI10</f>
        <v>1</v>
      </c>
      <c r="BB8" s="104">
        <f>'[1]Neprofi'!CK10</f>
        <v>0</v>
      </c>
      <c r="BC8" s="104">
        <f>'[1]Neprofi'!CJ10</f>
        <v>0</v>
      </c>
      <c r="BD8" s="104">
        <f>SUM('[1]Neprofi'!CL10+'[1]Neprofi'!CM10)</f>
        <v>0</v>
      </c>
      <c r="BE8" s="130">
        <f>IF(BD8=0,"",ROUND('[1]Neprofi'!CM10/BD8*100,2))</f>
      </c>
      <c r="BF8" s="104">
        <f>SUM('[1]Neprofi'!CN10+'[1]Neprofi'!CO10)</f>
        <v>0</v>
      </c>
      <c r="BG8" s="104">
        <f>'[1]Neprofi'!CP10</f>
        <v>0</v>
      </c>
      <c r="BH8" s="104">
        <f>'[1]Neprofi'!CQ10</f>
        <v>0</v>
      </c>
      <c r="BI8" s="104">
        <f>SUM('[1]Neprofi'!CR10+'[1]Neprofi'!CS10)</f>
        <v>0</v>
      </c>
      <c r="BJ8" s="104">
        <f>'[1]Neprofi'!CT10</f>
        <v>0</v>
      </c>
      <c r="BK8" s="104">
        <f>'[1]Neprofi'!CV10</f>
        <v>0</v>
      </c>
      <c r="BL8" s="131">
        <f>'[1]Neprofi'!CX10</f>
        <v>0</v>
      </c>
      <c r="BM8" s="132">
        <f t="shared" si="0"/>
        <v>0</v>
      </c>
      <c r="BN8" s="132">
        <f t="shared" si="1"/>
        <v>0</v>
      </c>
      <c r="BO8" s="133">
        <f t="shared" si="2"/>
        <v>0</v>
      </c>
    </row>
    <row r="9" spans="1:67" s="129" customFormat="1" ht="12.75">
      <c r="A9" s="362">
        <f>'[1]Neprofi'!A11</f>
        <v>2</v>
      </c>
      <c r="B9" s="135" t="str">
        <f>IF('[1]Neprofi'!B11="","",CONCATENATE('[1]Neprofi'!B11))</f>
        <v>Bílčice</v>
      </c>
      <c r="C9" s="110">
        <f>'[1]Neprofi'!D11</f>
        <v>228</v>
      </c>
      <c r="D9" s="111">
        <f>'[1]Neprofi'!H11-'[1]Neprofi'!EZ11</f>
        <v>2064</v>
      </c>
      <c r="E9" s="112">
        <f>IF(D9=0,"",ROUND('[1]Neprofi'!U11/D9*100,2))</f>
        <v>100</v>
      </c>
      <c r="F9" s="112">
        <f>IF(C9=0,"",ROUND('[1]Neprofi'!T11/C9*1000,2))</f>
        <v>0</v>
      </c>
      <c r="G9" s="111">
        <f>'[1]Neprofi'!V11-'[1]Neprofi'!EY11</f>
        <v>25</v>
      </c>
      <c r="H9" s="110">
        <f>IF('[1]Neprofi'!U11=0,"",ROUND(G9/'[1]Neprofi'!U11*100,2))</f>
        <v>1.21</v>
      </c>
      <c r="I9" s="113">
        <f>IF(C9=0,"",ROUND(G9/C9*1000,2))</f>
        <v>109.65</v>
      </c>
      <c r="J9" s="137">
        <f>IF(C9=0,"",ROUND(('[1]Neprofi'!EI11-'[1]Neprofi'!EX11)/C9,2))</f>
        <v>13.16</v>
      </c>
      <c r="K9" s="137">
        <f>IF(AB9=0,"",ROUND(('[1]Neprofi'!EI11-'[1]Neprofi'!EX11)/AB9,2))</f>
        <v>1.23</v>
      </c>
      <c r="L9" s="113">
        <f>IF('[1]Neprofi'!EI11=0,"",ROUND('[1]Neprofi'!EJ11/'[1]Neprofi'!EI11*100,2))</f>
        <v>0</v>
      </c>
      <c r="M9" s="113">
        <f>IF('[1]Neprofi'!EI11=0,"",ROUND('[1]Neprofi'!EK11/'[1]Neprofi'!EI11*100,2))</f>
        <v>0</v>
      </c>
      <c r="N9" s="110">
        <f>'[1]Neprofi'!BN11</f>
        <v>654</v>
      </c>
      <c r="O9" s="110">
        <f>D9+N9</f>
        <v>2718</v>
      </c>
      <c r="P9" s="113">
        <f>IF(C9=0,"",ROUND(O9/C9,2))</f>
        <v>11.92</v>
      </c>
      <c r="Q9" s="112">
        <f>IF(O9=0,"",ROUND(AB9/O9,2))</f>
        <v>0.9</v>
      </c>
      <c r="R9" s="111">
        <f>'[1]Neprofi'!AA11</f>
        <v>32</v>
      </c>
      <c r="S9" s="112">
        <f aca="true" t="shared" si="3" ref="S9:S67">IF(C9=0,"",ROUND(R9/C9*100,2))</f>
        <v>14.04</v>
      </c>
      <c r="T9" s="111">
        <f>'[1]Neprofi'!AB11</f>
        <v>9</v>
      </c>
      <c r="U9" s="112">
        <f aca="true" t="shared" si="4" ref="U9:U67">IF(R9=0,"",ROUND(T9/R9*100,2))</f>
        <v>28.13</v>
      </c>
      <c r="V9" s="111">
        <f>'[1]Neprofi'!AC11</f>
        <v>473</v>
      </c>
      <c r="W9" s="112">
        <f>IF(V9=0,"",ROUND('[1]Neprofi'!AD11/V9*100,2))</f>
        <v>100</v>
      </c>
      <c r="X9" s="112">
        <f>IF(V9=0,"",ROUND('[1]Neprofi'!AI11/V9*100,2))</f>
        <v>0</v>
      </c>
      <c r="Y9" s="112">
        <f>IF('[1]Neprofi'!AD11=0,"",ROUND('[1]Neprofi'!AF11/'[1]Neprofi'!AD11*100,2))</f>
        <v>0</v>
      </c>
      <c r="Z9" s="112">
        <f>IF('[1]Neprofi'!AD11=0,"",ROUND(SUM('[1]Neprofi'!AG11+'[1]Neprofi'!AH11)/'[1]Neprofi'!AD11*100,2))</f>
        <v>6.55</v>
      </c>
      <c r="AA9" s="112">
        <f aca="true" t="shared" si="5" ref="AA9:AA67">IF(C9=0,"",ROUND(V9/C9,2))</f>
        <v>2.07</v>
      </c>
      <c r="AB9" s="111">
        <f>'[1]Neprofi'!AK11</f>
        <v>2446</v>
      </c>
      <c r="AC9" s="112">
        <f aca="true" t="shared" si="6" ref="AC9:AC67">IF(C9=0,"",ROUND(AB9/C9,2))</f>
        <v>10.73</v>
      </c>
      <c r="AD9" s="112">
        <f aca="true" t="shared" si="7" ref="AD9:AD67">IF(R9=0,"",ROUND(AB9/R9,2))</f>
        <v>76.44</v>
      </c>
      <c r="AE9" s="136">
        <f>IF(AB9=0,"",ROUND('[1]Neprofi'!AZ11/AB9*100,2))</f>
        <v>0</v>
      </c>
      <c r="AF9" s="136">
        <f>IF(AB9=0,"",ROUND('[1]Neprofi'!BA11/AB9*100,2))</f>
        <v>0</v>
      </c>
      <c r="AG9" s="111">
        <f>SUM('[1]Neprofi'!AL11+'[1]Neprofi'!AM11)</f>
        <v>1730</v>
      </c>
      <c r="AH9" s="112">
        <f>IF(AG9=0,"",ROUND('[1]Neprofi'!AL11/AG9*100,2))</f>
        <v>11.1</v>
      </c>
      <c r="AI9" s="111">
        <f>SUM('[1]Neprofi'!AN11+'[1]Neprofi'!AO11)</f>
        <v>562</v>
      </c>
      <c r="AJ9" s="112">
        <f aca="true" t="shared" si="8" ref="AJ9:AJ67">IF(T9=0,"",ROUND(AI9/T9,2))</f>
        <v>62.44</v>
      </c>
      <c r="AK9" s="112">
        <f>IF(AI9=0,"",ROUND('[1]Neprofi'!AN11/AI9*100,2))</f>
        <v>16.37</v>
      </c>
      <c r="AL9" s="111">
        <f>'[1]Neprofi'!AP11</f>
        <v>154</v>
      </c>
      <c r="AM9" s="112">
        <f aca="true" t="shared" si="9" ref="AM9:AM67">IF(AB9=0,"",ROUND(AL9/AB9*100,2))</f>
        <v>6.3</v>
      </c>
      <c r="AN9" s="111">
        <f>'[1]Neprofi'!BD11</f>
        <v>0</v>
      </c>
      <c r="AO9" s="111">
        <f>'[1]Neprofi'!BF11</f>
        <v>0</v>
      </c>
      <c r="AP9" s="111">
        <f>'[1]Neprofi'!BL11</f>
        <v>0</v>
      </c>
      <c r="AQ9" s="111">
        <f>'[1]Neprofi'!BO11</f>
        <v>0</v>
      </c>
      <c r="AR9" s="111">
        <f>'[1]Neprofi'!BP11</f>
        <v>0</v>
      </c>
      <c r="AS9" s="111">
        <f>'[1]Neprofi'!BQ11</f>
        <v>2</v>
      </c>
      <c r="AT9" s="111">
        <f>'[1]Neprofi'!BR11</f>
        <v>0</v>
      </c>
      <c r="AU9" s="111">
        <f>SUM('[1]Neprofi'!BT11+'[1]Neprofi'!BV11+'[1]Neprofi'!BX11)</f>
        <v>0</v>
      </c>
      <c r="AV9" s="112">
        <f>IF(C9=0,"",ROUND('[1]Neprofi'!CB11/(C9/1000),2))</f>
        <v>4.39</v>
      </c>
      <c r="AW9" s="111">
        <f>'[1]Neprofi'!CD11</f>
        <v>0</v>
      </c>
      <c r="AX9" s="112">
        <f aca="true" t="shared" si="10" ref="AX9:AX67">IF(C9=0,"",ROUND(AW9/(C9/1000),2))</f>
        <v>0</v>
      </c>
      <c r="AY9" s="112">
        <f>IF(C9=0,"",ROUND('[1]Neprofi'!CA11/(C9/1000),2))</f>
        <v>131.58</v>
      </c>
      <c r="AZ9" s="111">
        <f>'[1]Neprofi'!CG11</f>
        <v>2</v>
      </c>
      <c r="BA9" s="111">
        <f>'[1]Neprofi'!CI11</f>
        <v>0</v>
      </c>
      <c r="BB9" s="111">
        <f>'[1]Neprofi'!CK11</f>
        <v>0</v>
      </c>
      <c r="BC9" s="111">
        <f>'[1]Neprofi'!CJ11</f>
        <v>0</v>
      </c>
      <c r="BD9" s="111">
        <f>SUM('[1]Neprofi'!CL11+'[1]Neprofi'!CM11)</f>
        <v>0</v>
      </c>
      <c r="BE9" s="136">
        <f>IF(BD9=0,"",ROUND('[1]Neprofi'!CM11/BD9*100,2))</f>
      </c>
      <c r="BF9" s="111">
        <f>SUM('[1]Neprofi'!CN11+'[1]Neprofi'!CO11)</f>
        <v>0</v>
      </c>
      <c r="BG9" s="111">
        <f>'[1]Neprofi'!CP11</f>
        <v>0</v>
      </c>
      <c r="BH9" s="111">
        <f>'[1]Neprofi'!CQ11</f>
        <v>0</v>
      </c>
      <c r="BI9" s="111">
        <f>SUM('[1]Neprofi'!CR11+'[1]Neprofi'!CS11)</f>
        <v>0</v>
      </c>
      <c r="BJ9" s="111">
        <f>'[1]Neprofi'!CT11</f>
        <v>0</v>
      </c>
      <c r="BK9" s="111">
        <f>'[1]Neprofi'!CV11</f>
        <v>0</v>
      </c>
      <c r="BL9" s="138">
        <f>'[1]Neprofi'!CX11</f>
        <v>0</v>
      </c>
      <c r="BM9" s="139">
        <f t="shared" si="0"/>
        <v>0</v>
      </c>
      <c r="BN9" s="139">
        <f t="shared" si="1"/>
        <v>0</v>
      </c>
      <c r="BO9" s="140">
        <f t="shared" si="2"/>
        <v>0</v>
      </c>
    </row>
    <row r="10" spans="1:67" s="129" customFormat="1" ht="12.75">
      <c r="A10" s="362">
        <f>'[1]Neprofi'!A12</f>
        <v>3</v>
      </c>
      <c r="B10" s="135" t="str">
        <f>IF('[1]Neprofi'!B12="","",CONCATENATE('[1]Neprofi'!B12))</f>
        <v>Bohušov</v>
      </c>
      <c r="C10" s="110">
        <f>'[1]Neprofi'!D12</f>
        <v>412</v>
      </c>
      <c r="D10" s="111">
        <f>'[1]Neprofi'!H12-'[1]Neprofi'!EZ12</f>
        <v>1010</v>
      </c>
      <c r="E10" s="112">
        <f>IF(D10=0,"",ROUND('[1]Neprofi'!U12/D10*100,2))</f>
        <v>98.02</v>
      </c>
      <c r="F10" s="112">
        <f>IF(C10=0,"",ROUND('[1]Neprofi'!T12/C10*1000,2))</f>
        <v>0</v>
      </c>
      <c r="G10" s="111">
        <f>'[1]Neprofi'!V12-'[1]Neprofi'!EY12</f>
        <v>20</v>
      </c>
      <c r="H10" s="110">
        <f>IF('[1]Neprofi'!U12=0,"",ROUND(G10/'[1]Neprofi'!U12*100,2))</f>
        <v>2.02</v>
      </c>
      <c r="I10" s="113">
        <f aca="true" t="shared" si="11" ref="I10:I67">IF(C10=0,"",ROUND(G10/C10*1000,2))</f>
        <v>48.54</v>
      </c>
      <c r="J10" s="137">
        <f>IF(C10=0,"",ROUND(('[1]Neprofi'!EI12-'[1]Neprofi'!EX12)/C10,2))</f>
        <v>12.6</v>
      </c>
      <c r="K10" s="137">
        <f>IF(AB10=0,"",ROUND(('[1]Neprofi'!EI12-'[1]Neprofi'!EX12)/AB10,2))</f>
        <v>70.15</v>
      </c>
      <c r="L10" s="113">
        <f>IF('[1]Neprofi'!EI12=0,"",ROUND('[1]Neprofi'!EJ12/'[1]Neprofi'!EI12*100,2))</f>
        <v>0</v>
      </c>
      <c r="M10" s="113">
        <f>IF('[1]Neprofi'!EI12=0,"",ROUND('[1]Neprofi'!EK12/'[1]Neprofi'!EI12*100,2))</f>
        <v>0</v>
      </c>
      <c r="N10" s="110">
        <f>'[1]Neprofi'!BN12</f>
        <v>1440</v>
      </c>
      <c r="O10" s="110">
        <f aca="true" t="shared" si="12" ref="O10:O67">D10+N10</f>
        <v>2450</v>
      </c>
      <c r="P10" s="113">
        <f aca="true" t="shared" si="13" ref="P10:P67">IF(C10=0,"",ROUND(O10/C10,2))</f>
        <v>5.95</v>
      </c>
      <c r="Q10" s="112">
        <f aca="true" t="shared" si="14" ref="Q10:Q67">IF(O10=0,"",ROUND(AB10/O10,2))</f>
        <v>0.03</v>
      </c>
      <c r="R10" s="111">
        <f>'[1]Neprofi'!AA12</f>
        <v>7</v>
      </c>
      <c r="S10" s="112">
        <f t="shared" si="3"/>
        <v>1.7</v>
      </c>
      <c r="T10" s="111">
        <f>'[1]Neprofi'!AB12</f>
        <v>1</v>
      </c>
      <c r="U10" s="112">
        <f t="shared" si="4"/>
        <v>14.29</v>
      </c>
      <c r="V10" s="111">
        <f>'[1]Neprofi'!AC12</f>
        <v>61</v>
      </c>
      <c r="W10" s="112">
        <f>IF(V10=0,"",ROUND('[1]Neprofi'!AD12/V10*100,2))</f>
        <v>100</v>
      </c>
      <c r="X10" s="112">
        <f>IF(V10=0,"",ROUND('[1]Neprofi'!AI12/V10*100,2))</f>
        <v>0</v>
      </c>
      <c r="Y10" s="112">
        <f>IF('[1]Neprofi'!AD12=0,"",ROUND('[1]Neprofi'!AF12/'[1]Neprofi'!AD12*100,2))</f>
        <v>1.64</v>
      </c>
      <c r="Z10" s="112">
        <f>IF('[1]Neprofi'!AD12=0,"",ROUND(SUM('[1]Neprofi'!AG12+'[1]Neprofi'!AH12)/'[1]Neprofi'!AD12*100,2))</f>
        <v>49.18</v>
      </c>
      <c r="AA10" s="112">
        <f t="shared" si="5"/>
        <v>0.15</v>
      </c>
      <c r="AB10" s="111">
        <f>'[1]Neprofi'!AK12</f>
        <v>74</v>
      </c>
      <c r="AC10" s="112">
        <f t="shared" si="6"/>
        <v>0.18</v>
      </c>
      <c r="AD10" s="112">
        <f t="shared" si="7"/>
        <v>10.57</v>
      </c>
      <c r="AE10" s="136">
        <f>IF(AB10=0,"",ROUND('[1]Neprofi'!AZ12/AB10*100,2))</f>
        <v>0</v>
      </c>
      <c r="AF10" s="136">
        <f>IF(AB10=0,"",ROUND('[1]Neprofi'!BA12/AB10*100,2))</f>
        <v>0</v>
      </c>
      <c r="AG10" s="111">
        <f>SUM('[1]Neprofi'!AL12+'[1]Neprofi'!AM12)</f>
        <v>43</v>
      </c>
      <c r="AH10" s="112">
        <f>IF(AG10=0,"",ROUND('[1]Neprofi'!AL12/AG10*100,2))</f>
        <v>41.86</v>
      </c>
      <c r="AI10" s="111">
        <f>SUM('[1]Neprofi'!AN12+'[1]Neprofi'!AO12)</f>
        <v>31</v>
      </c>
      <c r="AJ10" s="112">
        <f t="shared" si="8"/>
        <v>31</v>
      </c>
      <c r="AK10" s="112">
        <f>IF(AI10=0,"",ROUND('[1]Neprofi'!AN12/AI10*100,2))</f>
        <v>38.71</v>
      </c>
      <c r="AL10" s="111">
        <f>'[1]Neprofi'!AP12</f>
        <v>0</v>
      </c>
      <c r="AM10" s="112">
        <f t="shared" si="9"/>
        <v>0</v>
      </c>
      <c r="AN10" s="111">
        <f>'[1]Neprofi'!BD12</f>
        <v>0</v>
      </c>
      <c r="AO10" s="111">
        <f>'[1]Neprofi'!BF12</f>
        <v>0</v>
      </c>
      <c r="AP10" s="111">
        <f>'[1]Neprofi'!BL12</f>
        <v>0</v>
      </c>
      <c r="AQ10" s="111">
        <f>'[1]Neprofi'!BO12</f>
        <v>0</v>
      </c>
      <c r="AR10" s="111">
        <f>'[1]Neprofi'!BP12</f>
        <v>0</v>
      </c>
      <c r="AS10" s="111">
        <f>'[1]Neprofi'!BQ12</f>
        <v>1</v>
      </c>
      <c r="AT10" s="111">
        <f>'[1]Neprofi'!BR12</f>
        <v>0</v>
      </c>
      <c r="AU10" s="111">
        <f>SUM('[1]Neprofi'!BT12+'[1]Neprofi'!BV12+'[1]Neprofi'!BX12)</f>
        <v>0</v>
      </c>
      <c r="AV10" s="112">
        <f>IF(C10=0,"",ROUND('[1]Neprofi'!CB12/(C10/1000),2))</f>
        <v>14.56</v>
      </c>
      <c r="AW10" s="111">
        <f>'[1]Neprofi'!CD12</f>
        <v>2</v>
      </c>
      <c r="AX10" s="112">
        <f t="shared" si="10"/>
        <v>4.85</v>
      </c>
      <c r="AY10" s="112">
        <f>IF(C10=0,"",ROUND('[1]Neprofi'!CA12/(C10/1000),2))</f>
        <v>116.5</v>
      </c>
      <c r="AZ10" s="111">
        <f>'[1]Neprofi'!CG12</f>
        <v>5</v>
      </c>
      <c r="BA10" s="111">
        <f>'[1]Neprofi'!CI12</f>
        <v>0</v>
      </c>
      <c r="BB10" s="111">
        <f>'[1]Neprofi'!CK12</f>
        <v>0</v>
      </c>
      <c r="BC10" s="111">
        <f>'[1]Neprofi'!CJ12</f>
        <v>0</v>
      </c>
      <c r="BD10" s="111">
        <f>SUM('[1]Neprofi'!CL12+'[1]Neprofi'!CM12)</f>
        <v>0</v>
      </c>
      <c r="BE10" s="136">
        <f>IF(BD10=0,"",ROUND('[1]Neprofi'!CM12/BD10*100,2))</f>
      </c>
      <c r="BF10" s="111">
        <f>SUM('[1]Neprofi'!CN12+'[1]Neprofi'!CO12)</f>
        <v>0</v>
      </c>
      <c r="BG10" s="111">
        <f>'[1]Neprofi'!CP12</f>
        <v>0</v>
      </c>
      <c r="BH10" s="111">
        <f>'[1]Neprofi'!CQ12</f>
        <v>0</v>
      </c>
      <c r="BI10" s="111">
        <f>SUM('[1]Neprofi'!CR12+'[1]Neprofi'!CS12)</f>
        <v>0</v>
      </c>
      <c r="BJ10" s="111">
        <f>'[1]Neprofi'!CT12</f>
        <v>0</v>
      </c>
      <c r="BK10" s="111">
        <f>'[1]Neprofi'!CV12</f>
        <v>0</v>
      </c>
      <c r="BL10" s="138">
        <f>'[1]Neprofi'!CX12</f>
        <v>0</v>
      </c>
      <c r="BM10" s="139">
        <f t="shared" si="0"/>
        <v>0</v>
      </c>
      <c r="BN10" s="139">
        <f t="shared" si="1"/>
        <v>0</v>
      </c>
      <c r="BO10" s="140">
        <f t="shared" si="2"/>
        <v>0</v>
      </c>
    </row>
    <row r="11" spans="1:67" s="129" customFormat="1" ht="12.75">
      <c r="A11" s="362">
        <f>'[1]Neprofi'!A13</f>
        <v>4</v>
      </c>
      <c r="B11" s="135" t="str">
        <f>IF('[1]Neprofi'!B13="","",CONCATENATE('[1]Neprofi'!B13))</f>
        <v>Brantice</v>
      </c>
      <c r="C11" s="110">
        <f>'[1]Neprofi'!D13</f>
        <v>1386</v>
      </c>
      <c r="D11" s="111">
        <f>'[1]Neprofi'!H13-'[1]Neprofi'!EZ13</f>
        <v>2086</v>
      </c>
      <c r="E11" s="112">
        <f>IF(D11=0,"",ROUND('[1]Neprofi'!U13/D11*100,2))</f>
        <v>100</v>
      </c>
      <c r="F11" s="112">
        <f>IF(C11=0,"",ROUND('[1]Neprofi'!T13/C11*1000,2))</f>
        <v>0</v>
      </c>
      <c r="G11" s="111">
        <f>'[1]Neprofi'!V13-'[1]Neprofi'!EY13</f>
        <v>30</v>
      </c>
      <c r="H11" s="110">
        <f>IF('[1]Neprofi'!U13=0,"",ROUND(G11/'[1]Neprofi'!U13*100,2))</f>
        <v>1.44</v>
      </c>
      <c r="I11" s="113">
        <f t="shared" si="11"/>
        <v>21.65</v>
      </c>
      <c r="J11" s="137">
        <f>IF(C11=0,"",ROUND(('[1]Neprofi'!EI13-'[1]Neprofi'!EX13)/C11,2))</f>
        <v>2.89</v>
      </c>
      <c r="K11" s="137">
        <f>IF(AB11=0,"",ROUND(('[1]Neprofi'!EI13-'[1]Neprofi'!EX13)/AB11,2))</f>
        <v>2.24</v>
      </c>
      <c r="L11" s="113">
        <f>IF('[1]Neprofi'!EI13=0,"",ROUND('[1]Neprofi'!EJ13/'[1]Neprofi'!EI13*100,2))</f>
        <v>0</v>
      </c>
      <c r="M11" s="113">
        <f>IF('[1]Neprofi'!EI13=0,"",ROUND('[1]Neprofi'!EK13/'[1]Neprofi'!EI13*100,2))</f>
        <v>0</v>
      </c>
      <c r="N11" s="110">
        <f>'[1]Neprofi'!BN13</f>
        <v>320</v>
      </c>
      <c r="O11" s="110">
        <f t="shared" si="12"/>
        <v>2406</v>
      </c>
      <c r="P11" s="113">
        <f t="shared" si="13"/>
        <v>1.74</v>
      </c>
      <c r="Q11" s="112">
        <f t="shared" si="14"/>
        <v>0.74</v>
      </c>
      <c r="R11" s="111">
        <f>'[1]Neprofi'!AA13</f>
        <v>27</v>
      </c>
      <c r="S11" s="112">
        <f t="shared" si="3"/>
        <v>1.95</v>
      </c>
      <c r="T11" s="111">
        <f>'[1]Neprofi'!AB13</f>
        <v>5</v>
      </c>
      <c r="U11" s="112">
        <f t="shared" si="4"/>
        <v>18.52</v>
      </c>
      <c r="V11" s="111">
        <f>'[1]Neprofi'!AC13</f>
        <v>245</v>
      </c>
      <c r="W11" s="112">
        <f>IF(V11=0,"",ROUND('[1]Neprofi'!AD13/V11*100,2))</f>
        <v>100</v>
      </c>
      <c r="X11" s="112">
        <f>IF(V11=0,"",ROUND('[1]Neprofi'!AI13/V11*100,2))</f>
        <v>0</v>
      </c>
      <c r="Y11" s="112">
        <f>IF('[1]Neprofi'!AD13=0,"",ROUND('[1]Neprofi'!AF13/'[1]Neprofi'!AD13*100,2))</f>
        <v>4.08</v>
      </c>
      <c r="Z11" s="112">
        <f>IF('[1]Neprofi'!AD13=0,"",ROUND(SUM('[1]Neprofi'!AG13+'[1]Neprofi'!AH13)/'[1]Neprofi'!AD13*100,2))</f>
        <v>0</v>
      </c>
      <c r="AA11" s="112">
        <f t="shared" si="5"/>
        <v>0.18</v>
      </c>
      <c r="AB11" s="111">
        <f>'[1]Neprofi'!AK13</f>
        <v>1782</v>
      </c>
      <c r="AC11" s="112">
        <f t="shared" si="6"/>
        <v>1.29</v>
      </c>
      <c r="AD11" s="112">
        <f t="shared" si="7"/>
        <v>66</v>
      </c>
      <c r="AE11" s="136">
        <f>IF(AB11=0,"",ROUND('[1]Neprofi'!AZ13/AB11*100,2))</f>
        <v>0</v>
      </c>
      <c r="AF11" s="136">
        <f>IF(AB11=0,"",ROUND('[1]Neprofi'!BA13/AB11*100,2))</f>
        <v>0</v>
      </c>
      <c r="AG11" s="111">
        <f>SUM('[1]Neprofi'!AL13+'[1]Neprofi'!AM13)</f>
        <v>1702</v>
      </c>
      <c r="AH11" s="112">
        <f>IF(AG11=0,"",ROUND('[1]Neprofi'!AL13/AG11*100,2))</f>
        <v>7.52</v>
      </c>
      <c r="AI11" s="111">
        <f>SUM('[1]Neprofi'!AN13+'[1]Neprofi'!AO13)</f>
        <v>80</v>
      </c>
      <c r="AJ11" s="112">
        <f t="shared" si="8"/>
        <v>16</v>
      </c>
      <c r="AK11" s="112">
        <f>IF(AI11=0,"",ROUND('[1]Neprofi'!AN13/AI11*100,2))</f>
        <v>12.5</v>
      </c>
      <c r="AL11" s="111">
        <f>'[1]Neprofi'!AP13</f>
        <v>0</v>
      </c>
      <c r="AM11" s="112">
        <f t="shared" si="9"/>
        <v>0</v>
      </c>
      <c r="AN11" s="111">
        <f>'[1]Neprofi'!BD13</f>
        <v>0</v>
      </c>
      <c r="AO11" s="111">
        <f>'[1]Neprofi'!BF13</f>
        <v>0</v>
      </c>
      <c r="AP11" s="111">
        <f>'[1]Neprofi'!BL13</f>
        <v>0</v>
      </c>
      <c r="AQ11" s="111">
        <f>'[1]Neprofi'!BO13</f>
        <v>0</v>
      </c>
      <c r="AR11" s="111">
        <f>'[1]Neprofi'!BP13</f>
        <v>0</v>
      </c>
      <c r="AS11" s="111">
        <f>'[1]Neprofi'!BQ13</f>
        <v>0</v>
      </c>
      <c r="AT11" s="111">
        <f>'[1]Neprofi'!BR13</f>
        <v>0</v>
      </c>
      <c r="AU11" s="111">
        <f>SUM('[1]Neprofi'!BT13+'[1]Neprofi'!BV13+'[1]Neprofi'!BX13)</f>
        <v>0</v>
      </c>
      <c r="AV11" s="112">
        <f>IF(C11=0,"",ROUND('[1]Neprofi'!CB13/(C11/1000),2))</f>
        <v>2.89</v>
      </c>
      <c r="AW11" s="111">
        <f>'[1]Neprofi'!CD13</f>
        <v>1</v>
      </c>
      <c r="AX11" s="112">
        <f t="shared" si="10"/>
        <v>0.72</v>
      </c>
      <c r="AY11" s="112">
        <f>IF(C11=0,"",ROUND('[1]Neprofi'!CA13/(C11/1000),2))</f>
        <v>77.92</v>
      </c>
      <c r="AZ11" s="111">
        <f>'[1]Neprofi'!CG13</f>
        <v>4</v>
      </c>
      <c r="BA11" s="111">
        <f>'[1]Neprofi'!CI13</f>
        <v>1</v>
      </c>
      <c r="BB11" s="111">
        <f>'[1]Neprofi'!CK13</f>
        <v>0</v>
      </c>
      <c r="BC11" s="111">
        <f>'[1]Neprofi'!CJ13</f>
        <v>1</v>
      </c>
      <c r="BD11" s="111">
        <f>SUM('[1]Neprofi'!CL13+'[1]Neprofi'!CM13)</f>
        <v>0</v>
      </c>
      <c r="BE11" s="136">
        <f>IF(BD11=0,"",ROUND('[1]Neprofi'!CM13/BD11*100,2))</f>
      </c>
      <c r="BF11" s="111">
        <f>SUM('[1]Neprofi'!CN13+'[1]Neprofi'!CO13)</f>
        <v>0</v>
      </c>
      <c r="BG11" s="111">
        <f>'[1]Neprofi'!CP13</f>
        <v>0</v>
      </c>
      <c r="BH11" s="111">
        <f>'[1]Neprofi'!CQ13</f>
        <v>0</v>
      </c>
      <c r="BI11" s="111">
        <f>SUM('[1]Neprofi'!CR13+'[1]Neprofi'!CS13)</f>
        <v>0</v>
      </c>
      <c r="BJ11" s="111">
        <f>'[1]Neprofi'!CT13</f>
        <v>0</v>
      </c>
      <c r="BK11" s="111">
        <f>'[1]Neprofi'!CV13</f>
        <v>0</v>
      </c>
      <c r="BL11" s="138">
        <f>'[1]Neprofi'!CX13</f>
        <v>0</v>
      </c>
      <c r="BM11" s="139">
        <f t="shared" si="0"/>
        <v>0</v>
      </c>
      <c r="BN11" s="139">
        <f t="shared" si="1"/>
        <v>0</v>
      </c>
      <c r="BO11" s="140">
        <f t="shared" si="2"/>
        <v>0</v>
      </c>
    </row>
    <row r="12" spans="1:67" s="129" customFormat="1" ht="12.75">
      <c r="A12" s="362">
        <f>'[1]Neprofi'!A14</f>
        <v>5</v>
      </c>
      <c r="B12" s="135" t="str">
        <f>IF('[1]Neprofi'!B14="","",CONCATENATE('[1]Neprofi'!B14))</f>
        <v>Dívčí Hrad</v>
      </c>
      <c r="C12" s="110">
        <f>'[1]Neprofi'!D14</f>
        <v>302</v>
      </c>
      <c r="D12" s="111">
        <f>'[1]Neprofi'!H14-'[1]Neprofi'!EZ14</f>
        <v>3063</v>
      </c>
      <c r="E12" s="112">
        <f>IF(D12=0,"",ROUND('[1]Neprofi'!U14/D12*100,2))</f>
        <v>100</v>
      </c>
      <c r="F12" s="112">
        <f>IF(C12=0,"",ROUND('[1]Neprofi'!T14/C12*1000,2))</f>
        <v>0</v>
      </c>
      <c r="G12" s="111">
        <f>'[1]Neprofi'!V14-'[1]Neprofi'!EY14</f>
        <v>26</v>
      </c>
      <c r="H12" s="110">
        <f>IF('[1]Neprofi'!U14=0,"",ROUND(G12/'[1]Neprofi'!U14*100,2))</f>
        <v>0.85</v>
      </c>
      <c r="I12" s="113">
        <f t="shared" si="11"/>
        <v>86.09</v>
      </c>
      <c r="J12" s="137">
        <f>IF(C12=0,"",ROUND(('[1]Neprofi'!EI14-'[1]Neprofi'!EX14)/C12,2))</f>
        <v>11.9</v>
      </c>
      <c r="K12" s="137">
        <f>IF(AB12=0,"",ROUND(('[1]Neprofi'!EI14-'[1]Neprofi'!EX14)/AB12,2))</f>
        <v>21.51</v>
      </c>
      <c r="L12" s="113">
        <f>IF('[1]Neprofi'!EI14=0,"",ROUND('[1]Neprofi'!EJ14/'[1]Neprofi'!EI14*100,2))</f>
        <v>0</v>
      </c>
      <c r="M12" s="113">
        <f>IF('[1]Neprofi'!EI14=0,"",ROUND('[1]Neprofi'!EK14/'[1]Neprofi'!EI14*100,2))</f>
        <v>0</v>
      </c>
      <c r="N12" s="110">
        <f>'[1]Neprofi'!BN14</f>
        <v>281</v>
      </c>
      <c r="O12" s="110">
        <f t="shared" si="12"/>
        <v>3344</v>
      </c>
      <c r="P12" s="113">
        <f t="shared" si="13"/>
        <v>11.07</v>
      </c>
      <c r="Q12" s="112">
        <f t="shared" si="14"/>
        <v>0.05</v>
      </c>
      <c r="R12" s="111">
        <f>'[1]Neprofi'!AA14</f>
        <v>3</v>
      </c>
      <c r="S12" s="112">
        <f t="shared" si="3"/>
        <v>0.99</v>
      </c>
      <c r="T12" s="111">
        <f>'[1]Neprofi'!AB14</f>
        <v>0</v>
      </c>
      <c r="U12" s="112">
        <f t="shared" si="4"/>
        <v>0</v>
      </c>
      <c r="V12" s="111">
        <f>'[1]Neprofi'!AC14</f>
        <v>48</v>
      </c>
      <c r="W12" s="112">
        <f>IF(V12=0,"",ROUND('[1]Neprofi'!AD14/V12*100,2))</f>
        <v>100</v>
      </c>
      <c r="X12" s="112">
        <f>IF(V12=0,"",ROUND('[1]Neprofi'!AI14/V12*100,2))</f>
        <v>0</v>
      </c>
      <c r="Y12" s="112">
        <f>IF('[1]Neprofi'!AD14=0,"",ROUND('[1]Neprofi'!AF14/'[1]Neprofi'!AD14*100,2))</f>
        <v>20.83</v>
      </c>
      <c r="Z12" s="112">
        <f>IF('[1]Neprofi'!AD14=0,"",ROUND(SUM('[1]Neprofi'!AG14+'[1]Neprofi'!AH14)/'[1]Neprofi'!AD14*100,2))</f>
        <v>0</v>
      </c>
      <c r="AA12" s="112">
        <f t="shared" si="5"/>
        <v>0.16</v>
      </c>
      <c r="AB12" s="111">
        <f>'[1]Neprofi'!AK14</f>
        <v>167</v>
      </c>
      <c r="AC12" s="112">
        <f t="shared" si="6"/>
        <v>0.55</v>
      </c>
      <c r="AD12" s="112">
        <f t="shared" si="7"/>
        <v>55.67</v>
      </c>
      <c r="AE12" s="136">
        <f>IF(AB12=0,"",ROUND('[1]Neprofi'!AZ14/AB12*100,2))</f>
        <v>0</v>
      </c>
      <c r="AF12" s="136">
        <f>IF(AB12=0,"",ROUND('[1]Neprofi'!BA14/AB12*100,2))</f>
        <v>0</v>
      </c>
      <c r="AG12" s="111">
        <f>SUM('[1]Neprofi'!AL14+'[1]Neprofi'!AM14)</f>
        <v>167</v>
      </c>
      <c r="AH12" s="112">
        <f>IF(AG12=0,"",ROUND('[1]Neprofi'!AL14/AG12*100,2))</f>
        <v>25.15</v>
      </c>
      <c r="AI12" s="111">
        <f>SUM('[1]Neprofi'!AN14+'[1]Neprofi'!AO14)</f>
        <v>0</v>
      </c>
      <c r="AJ12" s="112">
        <f t="shared" si="8"/>
      </c>
      <c r="AK12" s="112">
        <f>IF(AI12=0,"",ROUND('[1]Neprofi'!AN14/AI12*100,2))</f>
      </c>
      <c r="AL12" s="111">
        <f>'[1]Neprofi'!AP14</f>
        <v>0</v>
      </c>
      <c r="AM12" s="112">
        <f t="shared" si="9"/>
        <v>0</v>
      </c>
      <c r="AN12" s="111">
        <f>'[1]Neprofi'!BD14</f>
        <v>0</v>
      </c>
      <c r="AO12" s="111">
        <f>'[1]Neprofi'!BF14</f>
        <v>0</v>
      </c>
      <c r="AP12" s="111">
        <f>'[1]Neprofi'!BL14</f>
        <v>0</v>
      </c>
      <c r="AQ12" s="111">
        <f>'[1]Neprofi'!BO14</f>
        <v>0</v>
      </c>
      <c r="AR12" s="111">
        <f>'[1]Neprofi'!BP14</f>
        <v>0</v>
      </c>
      <c r="AS12" s="111">
        <f>'[1]Neprofi'!BQ14</f>
        <v>0</v>
      </c>
      <c r="AT12" s="111">
        <f>'[1]Neprofi'!BR14</f>
        <v>0</v>
      </c>
      <c r="AU12" s="111">
        <f>SUM('[1]Neprofi'!BT14+'[1]Neprofi'!BV14+'[1]Neprofi'!BX14)</f>
        <v>0</v>
      </c>
      <c r="AV12" s="112">
        <f>IF(C12=0,"",ROUND('[1]Neprofi'!CB14/(C12/1000),2))</f>
        <v>26.49</v>
      </c>
      <c r="AW12" s="111">
        <f>'[1]Neprofi'!CD14</f>
        <v>2</v>
      </c>
      <c r="AX12" s="112">
        <f t="shared" si="10"/>
        <v>6.62</v>
      </c>
      <c r="AY12" s="112">
        <f>IF(C12=0,"",ROUND('[1]Neprofi'!CA14/(C12/1000),2))</f>
        <v>66.23</v>
      </c>
      <c r="AZ12" s="111">
        <f>'[1]Neprofi'!CG14</f>
        <v>2</v>
      </c>
      <c r="BA12" s="111">
        <f>'[1]Neprofi'!CI14</f>
        <v>0</v>
      </c>
      <c r="BB12" s="111">
        <f>'[1]Neprofi'!CK14</f>
        <v>0</v>
      </c>
      <c r="BC12" s="111">
        <f>'[1]Neprofi'!CJ14</f>
        <v>0</v>
      </c>
      <c r="BD12" s="111">
        <f>SUM('[1]Neprofi'!CL14+'[1]Neprofi'!CM14)</f>
        <v>0</v>
      </c>
      <c r="BE12" s="136">
        <f>IF(BD12=0,"",ROUND('[1]Neprofi'!CM14/BD12*100,2))</f>
      </c>
      <c r="BF12" s="111">
        <f>SUM('[1]Neprofi'!CN14+'[1]Neprofi'!CO14)</f>
        <v>0</v>
      </c>
      <c r="BG12" s="111">
        <f>'[1]Neprofi'!CP14</f>
        <v>0</v>
      </c>
      <c r="BH12" s="111">
        <f>'[1]Neprofi'!CQ14</f>
        <v>0</v>
      </c>
      <c r="BI12" s="111">
        <f>SUM('[1]Neprofi'!CR14+'[1]Neprofi'!CS14)</f>
        <v>0</v>
      </c>
      <c r="BJ12" s="111">
        <f>'[1]Neprofi'!CT14</f>
        <v>0</v>
      </c>
      <c r="BK12" s="111">
        <f>'[1]Neprofi'!CV14</f>
        <v>0</v>
      </c>
      <c r="BL12" s="138">
        <f>'[1]Neprofi'!CX14</f>
        <v>0</v>
      </c>
      <c r="BM12" s="139">
        <f t="shared" si="0"/>
        <v>0</v>
      </c>
      <c r="BN12" s="139">
        <f t="shared" si="1"/>
        <v>0</v>
      </c>
      <c r="BO12" s="140">
        <f t="shared" si="2"/>
        <v>0</v>
      </c>
    </row>
    <row r="13" spans="1:67" s="129" customFormat="1" ht="12.75">
      <c r="A13" s="362">
        <f>'[1]Neprofi'!A15</f>
        <v>6</v>
      </c>
      <c r="B13" s="135" t="str">
        <f>IF('[1]Neprofi'!B15="","",CONCATENATE('[1]Neprofi'!B15))</f>
        <v>Dvorce</v>
      </c>
      <c r="C13" s="110">
        <f>'[1]Neprofi'!D15</f>
        <v>1362</v>
      </c>
      <c r="D13" s="111">
        <f>'[1]Neprofi'!H15-'[1]Neprofi'!EZ15</f>
        <v>6937</v>
      </c>
      <c r="E13" s="112">
        <f>IF(D13=0,"",ROUND('[1]Neprofi'!U15/D13*100,2))</f>
        <v>100</v>
      </c>
      <c r="F13" s="112">
        <f>IF(C13=0,"",ROUND('[1]Neprofi'!T15/C13*1000,2))</f>
        <v>4.41</v>
      </c>
      <c r="G13" s="111">
        <f>'[1]Neprofi'!V15-'[1]Neprofi'!EY15</f>
        <v>134</v>
      </c>
      <c r="H13" s="110">
        <f>IF('[1]Neprofi'!U15=0,"",ROUND(G13/'[1]Neprofi'!U15*100,2))</f>
        <v>1.93</v>
      </c>
      <c r="I13" s="113">
        <f t="shared" si="11"/>
        <v>98.38</v>
      </c>
      <c r="J13" s="137">
        <f>IF(C13=0,"",ROUND(('[1]Neprofi'!EI15-'[1]Neprofi'!EX15)/C13,2))</f>
        <v>10.84</v>
      </c>
      <c r="K13" s="137">
        <f>IF(AB13=0,"",ROUND(('[1]Neprofi'!EI15-'[1]Neprofi'!EX15)/AB13,2))</f>
        <v>1.25</v>
      </c>
      <c r="L13" s="113">
        <f>IF('[1]Neprofi'!EI15=0,"",ROUND('[1]Neprofi'!EJ15/'[1]Neprofi'!EI15*100,2))</f>
        <v>32.09</v>
      </c>
      <c r="M13" s="113">
        <f>IF('[1]Neprofi'!EI15=0,"",ROUND('[1]Neprofi'!EK15/'[1]Neprofi'!EI15*100,2))</f>
        <v>0</v>
      </c>
      <c r="N13" s="110">
        <f>'[1]Neprofi'!BN15</f>
        <v>593</v>
      </c>
      <c r="O13" s="110">
        <f t="shared" si="12"/>
        <v>7530</v>
      </c>
      <c r="P13" s="113">
        <f t="shared" si="13"/>
        <v>5.53</v>
      </c>
      <c r="Q13" s="112">
        <f t="shared" si="14"/>
        <v>1.57</v>
      </c>
      <c r="R13" s="111">
        <f>'[1]Neprofi'!AA15</f>
        <v>120</v>
      </c>
      <c r="S13" s="112">
        <f t="shared" si="3"/>
        <v>8.81</v>
      </c>
      <c r="T13" s="111">
        <f>'[1]Neprofi'!AB15</f>
        <v>52</v>
      </c>
      <c r="U13" s="112">
        <f t="shared" si="4"/>
        <v>43.33</v>
      </c>
      <c r="V13" s="111">
        <f>'[1]Neprofi'!AC15</f>
        <v>1686</v>
      </c>
      <c r="W13" s="112">
        <f>IF(V13=0,"",ROUND('[1]Neprofi'!AD15/V13*100,2))</f>
        <v>98.28</v>
      </c>
      <c r="X13" s="112">
        <f>IF(V13=0,"",ROUND('[1]Neprofi'!AI15/V13*100,2))</f>
        <v>1.72</v>
      </c>
      <c r="Y13" s="112">
        <f>IF('[1]Neprofi'!AD15=0,"",ROUND('[1]Neprofi'!AF15/'[1]Neprofi'!AD15*100,2))</f>
        <v>14.54</v>
      </c>
      <c r="Z13" s="112">
        <f>IF('[1]Neprofi'!AD15=0,"",ROUND(SUM('[1]Neprofi'!AG15+'[1]Neprofi'!AH15)/'[1]Neprofi'!AD15*100,2))</f>
        <v>1.81</v>
      </c>
      <c r="AA13" s="112">
        <f t="shared" si="5"/>
        <v>1.24</v>
      </c>
      <c r="AB13" s="111">
        <f>'[1]Neprofi'!AK15</f>
        <v>11852</v>
      </c>
      <c r="AC13" s="112">
        <f t="shared" si="6"/>
        <v>8.7</v>
      </c>
      <c r="AD13" s="112">
        <f t="shared" si="7"/>
        <v>98.77</v>
      </c>
      <c r="AE13" s="136">
        <f>IF(AB13=0,"",ROUND('[1]Neprofi'!AZ15/AB13*100,2))</f>
        <v>0</v>
      </c>
      <c r="AF13" s="136">
        <f>IF(AB13=0,"",ROUND('[1]Neprofi'!BA15/AB13*100,2))</f>
        <v>0</v>
      </c>
      <c r="AG13" s="111">
        <f>SUM('[1]Neprofi'!AL15+'[1]Neprofi'!AM15)</f>
        <v>8894</v>
      </c>
      <c r="AH13" s="112">
        <f>IF(AG13=0,"",ROUND('[1]Neprofi'!AL15/AG13*100,2))</f>
        <v>2.06</v>
      </c>
      <c r="AI13" s="111">
        <f>SUM('[1]Neprofi'!AN15+'[1]Neprofi'!AO15)</f>
        <v>806</v>
      </c>
      <c r="AJ13" s="112">
        <f t="shared" si="8"/>
        <v>15.5</v>
      </c>
      <c r="AK13" s="112">
        <f>IF(AI13=0,"",ROUND('[1]Neprofi'!AN15/AI13*100,2))</f>
        <v>13.03</v>
      </c>
      <c r="AL13" s="111">
        <f>'[1]Neprofi'!AP15</f>
        <v>2152</v>
      </c>
      <c r="AM13" s="112">
        <f t="shared" si="9"/>
        <v>18.16</v>
      </c>
      <c r="AN13" s="111">
        <f>'[1]Neprofi'!BD15</f>
        <v>0</v>
      </c>
      <c r="AO13" s="111">
        <f>'[1]Neprofi'!BF15</f>
        <v>0</v>
      </c>
      <c r="AP13" s="111">
        <f>'[1]Neprofi'!BL15</f>
        <v>0</v>
      </c>
      <c r="AQ13" s="111">
        <f>'[1]Neprofi'!BO15</f>
        <v>0</v>
      </c>
      <c r="AR13" s="111">
        <f>'[1]Neprofi'!BP15</f>
        <v>0</v>
      </c>
      <c r="AS13" s="111">
        <f>'[1]Neprofi'!BQ15</f>
        <v>3</v>
      </c>
      <c r="AT13" s="111">
        <f>'[1]Neprofi'!BR15</f>
        <v>0</v>
      </c>
      <c r="AU13" s="111">
        <f>SUM('[1]Neprofi'!BT15+'[1]Neprofi'!BV15+'[1]Neprofi'!BX15)</f>
        <v>0</v>
      </c>
      <c r="AV13" s="112">
        <f>IF(C13=0,"",ROUND('[1]Neprofi'!CB15/(C13/1000),2))</f>
        <v>2.94</v>
      </c>
      <c r="AW13" s="111">
        <f>'[1]Neprofi'!CD15</f>
        <v>1</v>
      </c>
      <c r="AX13" s="112">
        <f t="shared" si="10"/>
        <v>0.73</v>
      </c>
      <c r="AY13" s="112">
        <f>IF(C13=0,"",ROUND('[1]Neprofi'!CA15/(C13/1000),2))</f>
        <v>79.3</v>
      </c>
      <c r="AZ13" s="111">
        <f>'[1]Neprofi'!CG15</f>
        <v>6</v>
      </c>
      <c r="BA13" s="111">
        <f>'[1]Neprofi'!CI15</f>
        <v>1</v>
      </c>
      <c r="BB13" s="111">
        <f>'[1]Neprofi'!CK15</f>
        <v>0</v>
      </c>
      <c r="BC13" s="111">
        <f>'[1]Neprofi'!CJ15</f>
        <v>1</v>
      </c>
      <c r="BD13" s="111">
        <f>SUM('[1]Neprofi'!CL15+'[1]Neprofi'!CM15)</f>
        <v>29</v>
      </c>
      <c r="BE13" s="136">
        <f>IF(BD13=0,"",ROUND('[1]Neprofi'!CM15/BD13*100,2))</f>
        <v>100</v>
      </c>
      <c r="BF13" s="111">
        <f>SUM('[1]Neprofi'!CN15+'[1]Neprofi'!CO15)</f>
        <v>0</v>
      </c>
      <c r="BG13" s="111">
        <f>'[1]Neprofi'!CP15</f>
        <v>0</v>
      </c>
      <c r="BH13" s="111">
        <f>'[1]Neprofi'!CQ15</f>
        <v>0</v>
      </c>
      <c r="BI13" s="111">
        <f>SUM('[1]Neprofi'!CR15+'[1]Neprofi'!CS15)</f>
        <v>0</v>
      </c>
      <c r="BJ13" s="111">
        <f>'[1]Neprofi'!CT15</f>
        <v>0</v>
      </c>
      <c r="BK13" s="111">
        <f>'[1]Neprofi'!CV15</f>
        <v>0</v>
      </c>
      <c r="BL13" s="138">
        <f>'[1]Neprofi'!CX15</f>
        <v>0</v>
      </c>
      <c r="BM13" s="139">
        <f t="shared" si="0"/>
        <v>0</v>
      </c>
      <c r="BN13" s="139">
        <f t="shared" si="1"/>
        <v>0</v>
      </c>
      <c r="BO13" s="140">
        <f t="shared" si="2"/>
        <v>0</v>
      </c>
    </row>
    <row r="14" spans="1:67" s="129" customFormat="1" ht="12.75">
      <c r="A14" s="362">
        <f>'[1]Neprofi'!A16</f>
        <v>7</v>
      </c>
      <c r="B14" s="135" t="str">
        <f>IF('[1]Neprofi'!B16="","",CONCATENATE('[1]Neprofi'!B16))</f>
        <v>Heřmanovice</v>
      </c>
      <c r="C14" s="110">
        <f>'[1]Neprofi'!D16</f>
        <v>345</v>
      </c>
      <c r="D14" s="111">
        <f>'[1]Neprofi'!H16-'[1]Neprofi'!EZ16</f>
        <v>2542</v>
      </c>
      <c r="E14" s="112">
        <f>IF(D14=0,"",ROUND('[1]Neprofi'!U16/D14*100,2))</f>
        <v>100</v>
      </c>
      <c r="F14" s="112">
        <f>IF(C14=0,"",ROUND('[1]Neprofi'!T16/C14*1000,2))</f>
        <v>0</v>
      </c>
      <c r="G14" s="111">
        <f>'[1]Neprofi'!V16-'[1]Neprofi'!EY16</f>
        <v>240</v>
      </c>
      <c r="H14" s="110">
        <f>IF('[1]Neprofi'!U16=0,"",ROUND(G14/'[1]Neprofi'!U16*100,2))</f>
        <v>9.44</v>
      </c>
      <c r="I14" s="113">
        <f t="shared" si="11"/>
        <v>695.65</v>
      </c>
      <c r="J14" s="137">
        <f>IF(C14=0,"",ROUND(('[1]Neprofi'!EI16-'[1]Neprofi'!EX16)/C14,2))</f>
        <v>14.49</v>
      </c>
      <c r="K14" s="137">
        <f>IF(AB14=0,"",ROUND(('[1]Neprofi'!EI16-'[1]Neprofi'!EX16)/AB14,2))</f>
        <v>8.39</v>
      </c>
      <c r="L14" s="113">
        <f>IF('[1]Neprofi'!EI16=0,"",ROUND('[1]Neprofi'!EJ16/'[1]Neprofi'!EI16*100,2))</f>
        <v>0</v>
      </c>
      <c r="M14" s="113">
        <f>IF('[1]Neprofi'!EI16=0,"",ROUND('[1]Neprofi'!EK16/'[1]Neprofi'!EI16*100,2))</f>
        <v>0</v>
      </c>
      <c r="N14" s="110">
        <f>'[1]Neprofi'!BN16</f>
        <v>350</v>
      </c>
      <c r="O14" s="110">
        <f t="shared" si="12"/>
        <v>2892</v>
      </c>
      <c r="P14" s="113">
        <f t="shared" si="13"/>
        <v>8.38</v>
      </c>
      <c r="Q14" s="112">
        <f t="shared" si="14"/>
        <v>0.21</v>
      </c>
      <c r="R14" s="111">
        <f>'[1]Neprofi'!AA16</f>
        <v>20</v>
      </c>
      <c r="S14" s="112">
        <f t="shared" si="3"/>
        <v>5.8</v>
      </c>
      <c r="T14" s="111">
        <f>'[1]Neprofi'!AB16</f>
        <v>0</v>
      </c>
      <c r="U14" s="112">
        <f t="shared" si="4"/>
        <v>0</v>
      </c>
      <c r="V14" s="111">
        <f>'[1]Neprofi'!AC16</f>
        <v>203</v>
      </c>
      <c r="W14" s="112">
        <f>IF(V14=0,"",ROUND('[1]Neprofi'!AD16/V14*100,2))</f>
        <v>100</v>
      </c>
      <c r="X14" s="112">
        <f>IF(V14=0,"",ROUND('[1]Neprofi'!AI16/V14*100,2))</f>
        <v>0</v>
      </c>
      <c r="Y14" s="112">
        <f>IF('[1]Neprofi'!AD16=0,"",ROUND('[1]Neprofi'!AF16/'[1]Neprofi'!AD16*100,2))</f>
        <v>0.99</v>
      </c>
      <c r="Z14" s="112">
        <f>IF('[1]Neprofi'!AD16=0,"",ROUND(SUM('[1]Neprofi'!AG16+'[1]Neprofi'!AH16)/'[1]Neprofi'!AD16*100,2))</f>
        <v>0</v>
      </c>
      <c r="AA14" s="112">
        <f t="shared" si="5"/>
        <v>0.59</v>
      </c>
      <c r="AB14" s="111">
        <f>'[1]Neprofi'!AK16</f>
        <v>596</v>
      </c>
      <c r="AC14" s="112">
        <f t="shared" si="6"/>
        <v>1.73</v>
      </c>
      <c r="AD14" s="112">
        <f t="shared" si="7"/>
        <v>29.8</v>
      </c>
      <c r="AE14" s="136">
        <f>IF(AB14=0,"",ROUND('[1]Neprofi'!AZ16/AB14*100,2))</f>
        <v>0</v>
      </c>
      <c r="AF14" s="136">
        <f>IF(AB14=0,"",ROUND('[1]Neprofi'!BA16/AB14*100,2))</f>
        <v>0</v>
      </c>
      <c r="AG14" s="111">
        <f>SUM('[1]Neprofi'!AL16+'[1]Neprofi'!AM16)</f>
        <v>588</v>
      </c>
      <c r="AH14" s="112">
        <f>IF(AG14=0,"",ROUND('[1]Neprofi'!AL16/AG14*100,2))</f>
        <v>8.84</v>
      </c>
      <c r="AI14" s="111">
        <f>SUM('[1]Neprofi'!AN16+'[1]Neprofi'!AO16)</f>
        <v>0</v>
      </c>
      <c r="AJ14" s="112">
        <f t="shared" si="8"/>
      </c>
      <c r="AK14" s="112">
        <f>IF(AI14=0,"",ROUND('[1]Neprofi'!AN16/AI14*100,2))</f>
      </c>
      <c r="AL14" s="111">
        <f>'[1]Neprofi'!AP16</f>
        <v>8</v>
      </c>
      <c r="AM14" s="112">
        <f t="shared" si="9"/>
        <v>1.34</v>
      </c>
      <c r="AN14" s="111">
        <f>'[1]Neprofi'!BD16</f>
        <v>0</v>
      </c>
      <c r="AO14" s="111">
        <f>'[1]Neprofi'!BF16</f>
        <v>0</v>
      </c>
      <c r="AP14" s="111">
        <f>'[1]Neprofi'!BL16</f>
        <v>0</v>
      </c>
      <c r="AQ14" s="111">
        <f>'[1]Neprofi'!BO16</f>
        <v>0</v>
      </c>
      <c r="AR14" s="111">
        <f>'[1]Neprofi'!BP16</f>
        <v>0</v>
      </c>
      <c r="AS14" s="111">
        <f>'[1]Neprofi'!BQ16</f>
        <v>0</v>
      </c>
      <c r="AT14" s="111">
        <f>'[1]Neprofi'!BR16</f>
        <v>0</v>
      </c>
      <c r="AU14" s="111">
        <f>SUM('[1]Neprofi'!BT16+'[1]Neprofi'!BV16+'[1]Neprofi'!BX16)</f>
        <v>0</v>
      </c>
      <c r="AV14" s="112">
        <f>IF(C14=0,"",ROUND('[1]Neprofi'!CB16/(C14/1000),2))</f>
        <v>2.9</v>
      </c>
      <c r="AW14" s="111">
        <f>'[1]Neprofi'!CD16</f>
        <v>1</v>
      </c>
      <c r="AX14" s="112">
        <f t="shared" si="10"/>
        <v>2.9</v>
      </c>
      <c r="AY14" s="112">
        <f>IF(C14=0,"",ROUND('[1]Neprofi'!CA16/(C14/1000),2))</f>
        <v>57.97</v>
      </c>
      <c r="AZ14" s="111">
        <f>'[1]Neprofi'!CG16</f>
        <v>4</v>
      </c>
      <c r="BA14" s="111">
        <f>'[1]Neprofi'!CI16</f>
        <v>0</v>
      </c>
      <c r="BB14" s="111">
        <f>'[1]Neprofi'!CK16</f>
        <v>0</v>
      </c>
      <c r="BC14" s="111">
        <f>'[1]Neprofi'!CJ16</f>
        <v>0</v>
      </c>
      <c r="BD14" s="111">
        <f>SUM('[1]Neprofi'!CL16+'[1]Neprofi'!CM16)</f>
        <v>0</v>
      </c>
      <c r="BE14" s="136">
        <f>IF(BD14=0,"",ROUND('[1]Neprofi'!CM16/BD14*100,2))</f>
      </c>
      <c r="BF14" s="111">
        <f>SUM('[1]Neprofi'!CN16+'[1]Neprofi'!CO16)</f>
        <v>0</v>
      </c>
      <c r="BG14" s="111">
        <f>'[1]Neprofi'!CP16</f>
        <v>0</v>
      </c>
      <c r="BH14" s="111">
        <f>'[1]Neprofi'!CQ16</f>
        <v>0</v>
      </c>
      <c r="BI14" s="111">
        <f>SUM('[1]Neprofi'!CR16+'[1]Neprofi'!CS16)</f>
        <v>0</v>
      </c>
      <c r="BJ14" s="111">
        <f>'[1]Neprofi'!CT16</f>
        <v>0</v>
      </c>
      <c r="BK14" s="111">
        <f>'[1]Neprofi'!CV16</f>
        <v>0</v>
      </c>
      <c r="BL14" s="138">
        <f>'[1]Neprofi'!CX16</f>
        <v>0</v>
      </c>
      <c r="BM14" s="139">
        <f t="shared" si="0"/>
        <v>0</v>
      </c>
      <c r="BN14" s="139">
        <f t="shared" si="1"/>
        <v>0</v>
      </c>
      <c r="BO14" s="140">
        <f t="shared" si="2"/>
        <v>0</v>
      </c>
    </row>
    <row r="15" spans="1:67" s="129" customFormat="1" ht="12.75">
      <c r="A15" s="362">
        <f>'[1]Neprofi'!A17</f>
        <v>8</v>
      </c>
      <c r="B15" s="135" t="str">
        <f>IF('[1]Neprofi'!B17="","",CONCATENATE('[1]Neprofi'!B17))</f>
        <v>Hlinka</v>
      </c>
      <c r="C15" s="110">
        <f>'[1]Neprofi'!D17</f>
        <v>191</v>
      </c>
      <c r="D15" s="111">
        <f>'[1]Neprofi'!H17-'[1]Neprofi'!EZ17</f>
        <v>1036</v>
      </c>
      <c r="E15" s="112">
        <f>IF(D15=0,"",ROUND('[1]Neprofi'!U17/D15*100,2))</f>
        <v>100</v>
      </c>
      <c r="F15" s="112">
        <f>IF(C15=0,"",ROUND('[1]Neprofi'!T17/C15*1000,2))</f>
        <v>0</v>
      </c>
      <c r="G15" s="111">
        <f>'[1]Neprofi'!V17-'[1]Neprofi'!EY17</f>
        <v>90</v>
      </c>
      <c r="H15" s="110">
        <f>IF('[1]Neprofi'!U17=0,"",ROUND(G15/'[1]Neprofi'!U17*100,2))</f>
        <v>8.69</v>
      </c>
      <c r="I15" s="113">
        <f t="shared" si="11"/>
        <v>471.2</v>
      </c>
      <c r="J15" s="137">
        <f>IF(C15=0,"",ROUND(('[1]Neprofi'!EI17-'[1]Neprofi'!EX17)/C15,2))</f>
        <v>7.85</v>
      </c>
      <c r="K15" s="137">
        <f>IF(AB15=0,"",ROUND(('[1]Neprofi'!EI17-'[1]Neprofi'!EX17)/AB15,2))</f>
        <v>2.26</v>
      </c>
      <c r="L15" s="113">
        <f>IF('[1]Neprofi'!EI17=0,"",ROUND('[1]Neprofi'!EJ17/'[1]Neprofi'!EI17*100,2))</f>
        <v>0</v>
      </c>
      <c r="M15" s="113">
        <f>IF('[1]Neprofi'!EI17=0,"",ROUND('[1]Neprofi'!EK17/'[1]Neprofi'!EI17*100,2))</f>
        <v>0</v>
      </c>
      <c r="N15" s="110">
        <f>'[1]Neprofi'!BN17</f>
        <v>280</v>
      </c>
      <c r="O15" s="110">
        <f t="shared" si="12"/>
        <v>1316</v>
      </c>
      <c r="P15" s="113">
        <f t="shared" si="13"/>
        <v>6.89</v>
      </c>
      <c r="Q15" s="112">
        <f t="shared" si="14"/>
        <v>0.5</v>
      </c>
      <c r="R15" s="111">
        <f>'[1]Neprofi'!AA17</f>
        <v>14</v>
      </c>
      <c r="S15" s="112">
        <f t="shared" si="3"/>
        <v>7.33</v>
      </c>
      <c r="T15" s="111">
        <f>'[1]Neprofi'!AB17</f>
        <v>2</v>
      </c>
      <c r="U15" s="112">
        <f t="shared" si="4"/>
        <v>14.29</v>
      </c>
      <c r="V15" s="111">
        <f>'[1]Neprofi'!AC17</f>
        <v>404</v>
      </c>
      <c r="W15" s="112">
        <f>IF(V15=0,"",ROUND('[1]Neprofi'!AD17/V15*100,2))</f>
        <v>100</v>
      </c>
      <c r="X15" s="112">
        <f>IF(V15=0,"",ROUND('[1]Neprofi'!AI17/V15*100,2))</f>
        <v>0</v>
      </c>
      <c r="Y15" s="112">
        <f>IF('[1]Neprofi'!AD17=0,"",ROUND('[1]Neprofi'!AF17/'[1]Neprofi'!AD17*100,2))</f>
        <v>19.55</v>
      </c>
      <c r="Z15" s="112">
        <f>IF('[1]Neprofi'!AD17=0,"",ROUND(SUM('[1]Neprofi'!AG17+'[1]Neprofi'!AH17)/'[1]Neprofi'!AD17*100,2))</f>
        <v>0</v>
      </c>
      <c r="AA15" s="112">
        <f t="shared" si="5"/>
        <v>2.12</v>
      </c>
      <c r="AB15" s="111">
        <f>'[1]Neprofi'!AK17</f>
        <v>663</v>
      </c>
      <c r="AC15" s="112">
        <f t="shared" si="6"/>
        <v>3.47</v>
      </c>
      <c r="AD15" s="112">
        <f t="shared" si="7"/>
        <v>47.36</v>
      </c>
      <c r="AE15" s="136">
        <f>IF(AB15=0,"",ROUND('[1]Neprofi'!AZ17/AB15*100,2))</f>
        <v>0</v>
      </c>
      <c r="AF15" s="136">
        <f>IF(AB15=0,"",ROUND('[1]Neprofi'!BA17/AB15*100,2))</f>
        <v>0</v>
      </c>
      <c r="AG15" s="111">
        <f>SUM('[1]Neprofi'!AL17+'[1]Neprofi'!AM17)</f>
        <v>557</v>
      </c>
      <c r="AH15" s="112">
        <f>IF(AG15=0,"",ROUND('[1]Neprofi'!AL17/AG15*100,2))</f>
        <v>4.13</v>
      </c>
      <c r="AI15" s="111">
        <f>SUM('[1]Neprofi'!AN17+'[1]Neprofi'!AO17)</f>
        <v>64</v>
      </c>
      <c r="AJ15" s="112">
        <f t="shared" si="8"/>
        <v>32</v>
      </c>
      <c r="AK15" s="112">
        <f>IF(AI15=0,"",ROUND('[1]Neprofi'!AN17/AI15*100,2))</f>
        <v>3.13</v>
      </c>
      <c r="AL15" s="111">
        <f>'[1]Neprofi'!AP17</f>
        <v>0</v>
      </c>
      <c r="AM15" s="112">
        <f t="shared" si="9"/>
        <v>0</v>
      </c>
      <c r="AN15" s="111">
        <f>'[1]Neprofi'!BD17</f>
        <v>0</v>
      </c>
      <c r="AO15" s="111">
        <f>'[1]Neprofi'!BF17</f>
        <v>0</v>
      </c>
      <c r="AP15" s="111">
        <f>'[1]Neprofi'!BL17</f>
        <v>0</v>
      </c>
      <c r="AQ15" s="111">
        <f>'[1]Neprofi'!BO17</f>
        <v>0</v>
      </c>
      <c r="AR15" s="111">
        <f>'[1]Neprofi'!BP17</f>
        <v>0</v>
      </c>
      <c r="AS15" s="111">
        <f>'[1]Neprofi'!BQ17</f>
        <v>0</v>
      </c>
      <c r="AT15" s="111">
        <f>'[1]Neprofi'!BR17</f>
        <v>0</v>
      </c>
      <c r="AU15" s="111">
        <f>SUM('[1]Neprofi'!BT17+'[1]Neprofi'!BV17+'[1]Neprofi'!BX17)</f>
        <v>0</v>
      </c>
      <c r="AV15" s="112">
        <f>IF(C15=0,"",ROUND('[1]Neprofi'!CB17/(C15/1000),2))</f>
        <v>15.71</v>
      </c>
      <c r="AW15" s="111">
        <f>'[1]Neprofi'!CD17</f>
        <v>1</v>
      </c>
      <c r="AX15" s="112">
        <f t="shared" si="10"/>
        <v>5.24</v>
      </c>
      <c r="AY15" s="112">
        <f>IF(C15=0,"",ROUND('[1]Neprofi'!CA17/(C15/1000),2))</f>
        <v>78.53</v>
      </c>
      <c r="AZ15" s="111">
        <f>'[1]Neprofi'!CG17</f>
        <v>1</v>
      </c>
      <c r="BA15" s="111">
        <f>'[1]Neprofi'!CI17</f>
        <v>1</v>
      </c>
      <c r="BB15" s="111">
        <f>'[1]Neprofi'!CK17</f>
        <v>0</v>
      </c>
      <c r="BC15" s="111">
        <f>'[1]Neprofi'!CJ17</f>
        <v>0</v>
      </c>
      <c r="BD15" s="111">
        <f>SUM('[1]Neprofi'!CL17+'[1]Neprofi'!CM17)</f>
        <v>0</v>
      </c>
      <c r="BE15" s="136">
        <f>IF(BD15=0,"",ROUND('[1]Neprofi'!CM17/BD15*100,2))</f>
      </c>
      <c r="BF15" s="111">
        <f>SUM('[1]Neprofi'!CN17+'[1]Neprofi'!CO17)</f>
        <v>0</v>
      </c>
      <c r="BG15" s="111">
        <f>'[1]Neprofi'!CP17</f>
        <v>0</v>
      </c>
      <c r="BH15" s="111">
        <f>'[1]Neprofi'!CQ17</f>
        <v>0</v>
      </c>
      <c r="BI15" s="111">
        <f>SUM('[1]Neprofi'!CR17+'[1]Neprofi'!CS17)</f>
        <v>0</v>
      </c>
      <c r="BJ15" s="111">
        <f>'[1]Neprofi'!CT17</f>
        <v>0</v>
      </c>
      <c r="BK15" s="111">
        <f>'[1]Neprofi'!CV17</f>
        <v>0</v>
      </c>
      <c r="BL15" s="138">
        <f>'[1]Neprofi'!CX17</f>
        <v>0</v>
      </c>
      <c r="BM15" s="139">
        <f t="shared" si="0"/>
        <v>0</v>
      </c>
      <c r="BN15" s="139">
        <f t="shared" si="1"/>
        <v>0</v>
      </c>
      <c r="BO15" s="140">
        <f t="shared" si="2"/>
        <v>0</v>
      </c>
    </row>
    <row r="16" spans="1:67" s="129" customFormat="1" ht="12.75">
      <c r="A16" s="362">
        <f>'[1]Neprofi'!A18</f>
        <v>9</v>
      </c>
      <c r="B16" s="135" t="str">
        <f>IF('[1]Neprofi'!B18="","",CONCATENATE('[1]Neprofi'!B18))</f>
        <v>Holčovice</v>
      </c>
      <c r="C16" s="110">
        <f>'[1]Neprofi'!D18</f>
        <v>725</v>
      </c>
      <c r="D16" s="111">
        <f>'[1]Neprofi'!H18-'[1]Neprofi'!EZ18</f>
        <v>5870</v>
      </c>
      <c r="E16" s="112">
        <f>IF(D16=0,"",ROUND('[1]Neprofi'!U18/D16*100,2))</f>
        <v>100</v>
      </c>
      <c r="F16" s="112">
        <f>IF(C16=0,"",ROUND('[1]Neprofi'!T18/C16*1000,2))</f>
        <v>0</v>
      </c>
      <c r="G16" s="111">
        <f>'[1]Neprofi'!V18-'[1]Neprofi'!EY18</f>
        <v>178</v>
      </c>
      <c r="H16" s="110">
        <f>IF('[1]Neprofi'!U18=0,"",ROUND(G16/'[1]Neprofi'!U18*100,2))</f>
        <v>3.03</v>
      </c>
      <c r="I16" s="113">
        <f t="shared" si="11"/>
        <v>245.52</v>
      </c>
      <c r="J16" s="137">
        <f>IF(C16=0,"",ROUND(('[1]Neprofi'!EI18-'[1]Neprofi'!EX18)/C16,2))</f>
        <v>8.41</v>
      </c>
      <c r="K16" s="137">
        <f>IF(AB16=0,"",ROUND(('[1]Neprofi'!EI18-'[1]Neprofi'!EX18)/AB16,2))</f>
        <v>12.68</v>
      </c>
      <c r="L16" s="113">
        <f>IF('[1]Neprofi'!EI18=0,"",ROUND('[1]Neprofi'!EJ18/'[1]Neprofi'!EI18*100,2))</f>
        <v>0</v>
      </c>
      <c r="M16" s="113">
        <f>IF('[1]Neprofi'!EI18=0,"",ROUND('[1]Neprofi'!EK18/'[1]Neprofi'!EI18*100,2))</f>
        <v>0</v>
      </c>
      <c r="N16" s="110">
        <f>'[1]Neprofi'!BN18</f>
        <v>351</v>
      </c>
      <c r="O16" s="110">
        <f t="shared" si="12"/>
        <v>6221</v>
      </c>
      <c r="P16" s="113">
        <f t="shared" si="13"/>
        <v>8.58</v>
      </c>
      <c r="Q16" s="112">
        <f t="shared" si="14"/>
        <v>0.08</v>
      </c>
      <c r="R16" s="111">
        <f>'[1]Neprofi'!AA18</f>
        <v>42</v>
      </c>
      <c r="S16" s="112">
        <f t="shared" si="3"/>
        <v>5.79</v>
      </c>
      <c r="T16" s="111">
        <f>'[1]Neprofi'!AB18</f>
        <v>22</v>
      </c>
      <c r="U16" s="112">
        <f t="shared" si="4"/>
        <v>52.38</v>
      </c>
      <c r="V16" s="111">
        <f>'[1]Neprofi'!AC18</f>
        <v>167</v>
      </c>
      <c r="W16" s="112">
        <f>IF(V16=0,"",ROUND('[1]Neprofi'!AD18/V16*100,2))</f>
        <v>100</v>
      </c>
      <c r="X16" s="112">
        <f>IF(V16=0,"",ROUND('[1]Neprofi'!AI18/V16*100,2))</f>
        <v>0</v>
      </c>
      <c r="Y16" s="112">
        <f>IF('[1]Neprofi'!AD18=0,"",ROUND('[1]Neprofi'!AF18/'[1]Neprofi'!AD18*100,2))</f>
        <v>0</v>
      </c>
      <c r="Z16" s="112">
        <f>IF('[1]Neprofi'!AD18=0,"",ROUND(SUM('[1]Neprofi'!AG18+'[1]Neprofi'!AH18)/'[1]Neprofi'!AD18*100,2))</f>
        <v>0</v>
      </c>
      <c r="AA16" s="112">
        <f t="shared" si="5"/>
        <v>0.23</v>
      </c>
      <c r="AB16" s="111">
        <f>'[1]Neprofi'!AK18</f>
        <v>481</v>
      </c>
      <c r="AC16" s="112">
        <f t="shared" si="6"/>
        <v>0.66</v>
      </c>
      <c r="AD16" s="112">
        <f t="shared" si="7"/>
        <v>11.45</v>
      </c>
      <c r="AE16" s="136">
        <f>IF(AB16=0,"",ROUND('[1]Neprofi'!AZ18/AB16*100,2))</f>
        <v>0</v>
      </c>
      <c r="AF16" s="136">
        <f>IF(AB16=0,"",ROUND('[1]Neprofi'!BA18/AB16*100,2))</f>
        <v>0</v>
      </c>
      <c r="AG16" s="111">
        <f>SUM('[1]Neprofi'!AL18+'[1]Neprofi'!AM18)</f>
        <v>381</v>
      </c>
      <c r="AH16" s="112">
        <f>IF(AG16=0,"",ROUND('[1]Neprofi'!AL18/AG16*100,2))</f>
        <v>8.14</v>
      </c>
      <c r="AI16" s="111">
        <f>SUM('[1]Neprofi'!AN18+'[1]Neprofi'!AO18)</f>
        <v>100</v>
      </c>
      <c r="AJ16" s="112">
        <f t="shared" si="8"/>
        <v>4.55</v>
      </c>
      <c r="AK16" s="112">
        <f>IF(AI16=0,"",ROUND('[1]Neprofi'!AN18/AI16*100,2))</f>
        <v>8</v>
      </c>
      <c r="AL16" s="111">
        <f>'[1]Neprofi'!AP18</f>
        <v>0</v>
      </c>
      <c r="AM16" s="112">
        <f t="shared" si="9"/>
        <v>0</v>
      </c>
      <c r="AN16" s="111">
        <f>'[1]Neprofi'!BD18</f>
        <v>0</v>
      </c>
      <c r="AO16" s="111">
        <f>'[1]Neprofi'!BF18</f>
        <v>0</v>
      </c>
      <c r="AP16" s="111">
        <f>'[1]Neprofi'!BL18</f>
        <v>0</v>
      </c>
      <c r="AQ16" s="111">
        <f>'[1]Neprofi'!BO18</f>
        <v>0</v>
      </c>
      <c r="AR16" s="111">
        <f>'[1]Neprofi'!BP18</f>
        <v>0</v>
      </c>
      <c r="AS16" s="111">
        <f>'[1]Neprofi'!BQ18</f>
        <v>0</v>
      </c>
      <c r="AT16" s="111">
        <f>'[1]Neprofi'!BR18</f>
        <v>0</v>
      </c>
      <c r="AU16" s="111">
        <f>SUM('[1]Neprofi'!BT18+'[1]Neprofi'!BV18+'[1]Neprofi'!BX18)</f>
        <v>0</v>
      </c>
      <c r="AV16" s="112">
        <f>IF(C16=0,"",ROUND('[1]Neprofi'!CB18/(C16/1000),2))</f>
        <v>1.38</v>
      </c>
      <c r="AW16" s="111">
        <f>'[1]Neprofi'!CD18</f>
        <v>1</v>
      </c>
      <c r="AX16" s="112">
        <f t="shared" si="10"/>
        <v>1.38</v>
      </c>
      <c r="AY16" s="112">
        <f>IF(C16=0,"",ROUND('[1]Neprofi'!CA18/(C16/1000),2))</f>
        <v>27.59</v>
      </c>
      <c r="AZ16" s="111">
        <f>'[1]Neprofi'!CG18</f>
        <v>2</v>
      </c>
      <c r="BA16" s="111">
        <f>'[1]Neprofi'!CI18</f>
        <v>0</v>
      </c>
      <c r="BB16" s="111">
        <f>'[1]Neprofi'!CK18</f>
        <v>0</v>
      </c>
      <c r="BC16" s="111">
        <f>'[1]Neprofi'!CJ18</f>
        <v>0</v>
      </c>
      <c r="BD16" s="111">
        <f>SUM('[1]Neprofi'!CL18+'[1]Neprofi'!CM18)</f>
        <v>0</v>
      </c>
      <c r="BE16" s="136">
        <f>IF(BD16=0,"",ROUND('[1]Neprofi'!CM18/BD16*100,2))</f>
      </c>
      <c r="BF16" s="111">
        <f>SUM('[1]Neprofi'!CN18+'[1]Neprofi'!CO18)</f>
        <v>0</v>
      </c>
      <c r="BG16" s="111">
        <f>'[1]Neprofi'!CP18</f>
        <v>0</v>
      </c>
      <c r="BH16" s="111">
        <f>'[1]Neprofi'!CQ18</f>
        <v>0</v>
      </c>
      <c r="BI16" s="111">
        <f>SUM('[1]Neprofi'!CR18+'[1]Neprofi'!CS18)</f>
        <v>0</v>
      </c>
      <c r="BJ16" s="111">
        <f>'[1]Neprofi'!CT18</f>
        <v>0</v>
      </c>
      <c r="BK16" s="111">
        <f>'[1]Neprofi'!CV18</f>
        <v>0</v>
      </c>
      <c r="BL16" s="138">
        <f>'[1]Neprofi'!CX18</f>
        <v>0</v>
      </c>
      <c r="BM16" s="139">
        <f t="shared" si="0"/>
        <v>0</v>
      </c>
      <c r="BN16" s="139">
        <f t="shared" si="1"/>
        <v>0</v>
      </c>
      <c r="BO16" s="140">
        <f t="shared" si="2"/>
        <v>0</v>
      </c>
    </row>
    <row r="17" spans="1:67" s="129" customFormat="1" ht="12.75">
      <c r="A17" s="362">
        <f>'[1]Neprofi'!A19</f>
        <v>10</v>
      </c>
      <c r="B17" s="135" t="str">
        <f>IF('[1]Neprofi'!B19="","",CONCATENATE('[1]Neprofi'!B19))</f>
        <v>Horní Město</v>
      </c>
      <c r="C17" s="110">
        <f>'[1]Neprofi'!D19</f>
        <v>875</v>
      </c>
      <c r="D17" s="111">
        <f>'[1]Neprofi'!H19-'[1]Neprofi'!EZ19</f>
        <v>413</v>
      </c>
      <c r="E17" s="112">
        <f>IF(D17=0,"",ROUND('[1]Neprofi'!U19/D17*100,2))</f>
        <v>100</v>
      </c>
      <c r="F17" s="112">
        <f>IF(C17=0,"",ROUND('[1]Neprofi'!T19/C17*1000,2))</f>
        <v>4.57</v>
      </c>
      <c r="G17" s="111">
        <f>'[1]Neprofi'!V19-'[1]Neprofi'!EY19</f>
        <v>5</v>
      </c>
      <c r="H17" s="110">
        <f>IF('[1]Neprofi'!U19=0,"",ROUND(G17/'[1]Neprofi'!U19*100,2))</f>
        <v>1.21</v>
      </c>
      <c r="I17" s="113">
        <f t="shared" si="11"/>
        <v>5.71</v>
      </c>
      <c r="J17" s="137">
        <f>IF(C17=0,"",ROUND(('[1]Neprofi'!EI19-'[1]Neprofi'!EX19)/C17,2))</f>
        <v>1.71</v>
      </c>
      <c r="K17" s="137">
        <f>IF(AB17=0,"",ROUND(('[1]Neprofi'!EI19-'[1]Neprofi'!EX19)/AB17,2))</f>
        <v>17.65</v>
      </c>
      <c r="L17" s="113">
        <f>IF('[1]Neprofi'!EI19=0,"",ROUND('[1]Neprofi'!EJ19/'[1]Neprofi'!EI19*100,2))</f>
        <v>100</v>
      </c>
      <c r="M17" s="113">
        <f>IF('[1]Neprofi'!EI19=0,"",ROUND('[1]Neprofi'!EK19/'[1]Neprofi'!EI19*100,2))</f>
        <v>0</v>
      </c>
      <c r="N17" s="110">
        <f>'[1]Neprofi'!BN19</f>
        <v>346</v>
      </c>
      <c r="O17" s="110">
        <f t="shared" si="12"/>
        <v>759</v>
      </c>
      <c r="P17" s="113">
        <f t="shared" si="13"/>
        <v>0.87</v>
      </c>
      <c r="Q17" s="112">
        <f t="shared" si="14"/>
        <v>0.11</v>
      </c>
      <c r="R17" s="111">
        <f>'[1]Neprofi'!AA19</f>
        <v>10</v>
      </c>
      <c r="S17" s="112">
        <f t="shared" si="3"/>
        <v>1.14</v>
      </c>
      <c r="T17" s="111">
        <f>'[1]Neprofi'!AB19</f>
        <v>1</v>
      </c>
      <c r="U17" s="112">
        <f t="shared" si="4"/>
        <v>10</v>
      </c>
      <c r="V17" s="111">
        <f>'[1]Neprofi'!AC19</f>
        <v>28</v>
      </c>
      <c r="W17" s="112">
        <f>IF(V17=0,"",ROUND('[1]Neprofi'!AD19/V17*100,2))</f>
        <v>100</v>
      </c>
      <c r="X17" s="112">
        <f>IF(V17=0,"",ROUND('[1]Neprofi'!AI19/V17*100,2))</f>
        <v>0</v>
      </c>
      <c r="Y17" s="112">
        <f>IF('[1]Neprofi'!AD19=0,"",ROUND('[1]Neprofi'!AF19/'[1]Neprofi'!AD19*100,2))</f>
        <v>0</v>
      </c>
      <c r="Z17" s="112">
        <f>IF('[1]Neprofi'!AD19=0,"",ROUND(SUM('[1]Neprofi'!AG19+'[1]Neprofi'!AH19)/'[1]Neprofi'!AD19*100,2))</f>
        <v>0</v>
      </c>
      <c r="AA17" s="112">
        <f t="shared" si="5"/>
        <v>0.03</v>
      </c>
      <c r="AB17" s="111">
        <f>'[1]Neprofi'!AK19</f>
        <v>85</v>
      </c>
      <c r="AC17" s="112">
        <f t="shared" si="6"/>
        <v>0.1</v>
      </c>
      <c r="AD17" s="112">
        <f t="shared" si="7"/>
        <v>8.5</v>
      </c>
      <c r="AE17" s="136">
        <f>IF(AB17=0,"",ROUND('[1]Neprofi'!AZ19/AB17*100,2))</f>
        <v>0</v>
      </c>
      <c r="AF17" s="136">
        <f>IF(AB17=0,"",ROUND('[1]Neprofi'!BA19/AB17*100,2))</f>
        <v>0</v>
      </c>
      <c r="AG17" s="111">
        <f>SUM('[1]Neprofi'!AL19+'[1]Neprofi'!AM19)</f>
        <v>83</v>
      </c>
      <c r="AH17" s="112">
        <f>IF(AG17=0,"",ROUND('[1]Neprofi'!AL19/AG17*100,2))</f>
        <v>0</v>
      </c>
      <c r="AI17" s="111">
        <f>SUM('[1]Neprofi'!AN19+'[1]Neprofi'!AO19)</f>
        <v>2</v>
      </c>
      <c r="AJ17" s="112">
        <f t="shared" si="8"/>
        <v>2</v>
      </c>
      <c r="AK17" s="112">
        <f>IF(AI17=0,"",ROUND('[1]Neprofi'!AN19/AI17*100,2))</f>
        <v>0</v>
      </c>
      <c r="AL17" s="111">
        <f>'[1]Neprofi'!AP19</f>
        <v>0</v>
      </c>
      <c r="AM17" s="112">
        <f t="shared" si="9"/>
        <v>0</v>
      </c>
      <c r="AN17" s="111">
        <f>'[1]Neprofi'!BD19</f>
        <v>0</v>
      </c>
      <c r="AO17" s="111">
        <f>'[1]Neprofi'!BF19</f>
        <v>0</v>
      </c>
      <c r="AP17" s="111">
        <f>'[1]Neprofi'!BL19</f>
        <v>0</v>
      </c>
      <c r="AQ17" s="111">
        <f>'[1]Neprofi'!BO19</f>
        <v>0</v>
      </c>
      <c r="AR17" s="111">
        <f>'[1]Neprofi'!BP19</f>
        <v>0</v>
      </c>
      <c r="AS17" s="111">
        <f>'[1]Neprofi'!BQ19</f>
        <v>0</v>
      </c>
      <c r="AT17" s="111">
        <f>'[1]Neprofi'!BR19</f>
        <v>0</v>
      </c>
      <c r="AU17" s="111">
        <f>SUM('[1]Neprofi'!BT19+'[1]Neprofi'!BV19+'[1]Neprofi'!BX19)</f>
        <v>0</v>
      </c>
      <c r="AV17" s="112">
        <f>IF(C17=0,"",ROUND('[1]Neprofi'!CB19/(C17/1000),2))</f>
        <v>11.43</v>
      </c>
      <c r="AW17" s="111">
        <f>'[1]Neprofi'!CD19</f>
        <v>1</v>
      </c>
      <c r="AX17" s="112">
        <f t="shared" si="10"/>
        <v>1.14</v>
      </c>
      <c r="AY17" s="112">
        <f>IF(C17=0,"",ROUND('[1]Neprofi'!CA19/(C17/1000),2))</f>
        <v>51.43</v>
      </c>
      <c r="AZ17" s="111">
        <f>'[1]Neprofi'!CG19</f>
        <v>2</v>
      </c>
      <c r="BA17" s="111">
        <f>'[1]Neprofi'!CI19</f>
        <v>0</v>
      </c>
      <c r="BB17" s="111">
        <f>'[1]Neprofi'!CK19</f>
        <v>0</v>
      </c>
      <c r="BC17" s="111">
        <f>'[1]Neprofi'!CJ19</f>
        <v>0</v>
      </c>
      <c r="BD17" s="111">
        <f>SUM('[1]Neprofi'!CL19+'[1]Neprofi'!CM19)</f>
        <v>0</v>
      </c>
      <c r="BE17" s="136">
        <f>IF(BD17=0,"",ROUND('[1]Neprofi'!CM19/BD17*100,2))</f>
      </c>
      <c r="BF17" s="111">
        <f>SUM('[1]Neprofi'!CN19+'[1]Neprofi'!CO19)</f>
        <v>0</v>
      </c>
      <c r="BG17" s="111">
        <f>'[1]Neprofi'!CP19</f>
        <v>0</v>
      </c>
      <c r="BH17" s="111">
        <f>'[1]Neprofi'!CQ19</f>
        <v>0</v>
      </c>
      <c r="BI17" s="111">
        <f>SUM('[1]Neprofi'!CR19+'[1]Neprofi'!CS19)</f>
        <v>0</v>
      </c>
      <c r="BJ17" s="111">
        <f>'[1]Neprofi'!CT19</f>
        <v>0</v>
      </c>
      <c r="BK17" s="111">
        <f>'[1]Neprofi'!CV19</f>
        <v>0</v>
      </c>
      <c r="BL17" s="138">
        <f>'[1]Neprofi'!CX19</f>
        <v>0</v>
      </c>
      <c r="BM17" s="139">
        <f t="shared" si="0"/>
        <v>0</v>
      </c>
      <c r="BN17" s="139">
        <f t="shared" si="1"/>
        <v>0</v>
      </c>
      <c r="BO17" s="140">
        <f t="shared" si="2"/>
        <v>0</v>
      </c>
    </row>
    <row r="18" spans="1:67" s="129" customFormat="1" ht="12.75">
      <c r="A18" s="362">
        <f>'[1]Neprofi'!A20</f>
        <v>11</v>
      </c>
      <c r="B18" s="135" t="str">
        <f>IF('[1]Neprofi'!B20="","",CONCATENATE('[1]Neprofi'!B20))</f>
        <v>Hošťálkovy</v>
      </c>
      <c r="C18" s="110">
        <f>'[1]Neprofi'!D20</f>
        <v>595</v>
      </c>
      <c r="D18" s="111">
        <f>'[1]Neprofi'!H20-'[1]Neprofi'!EZ20</f>
        <v>2086</v>
      </c>
      <c r="E18" s="112">
        <f>IF(D18=0,"",ROUND('[1]Neprofi'!U20/D18*100,2))</f>
        <v>100</v>
      </c>
      <c r="F18" s="112">
        <f>IF(C18=0,"",ROUND('[1]Neprofi'!T20/C18*1000,2))</f>
        <v>0</v>
      </c>
      <c r="G18" s="111">
        <f>'[1]Neprofi'!V20-'[1]Neprofi'!EY20</f>
        <v>113</v>
      </c>
      <c r="H18" s="110">
        <f>IF('[1]Neprofi'!U20=0,"",ROUND(G18/'[1]Neprofi'!U20*100,2))</f>
        <v>5.42</v>
      </c>
      <c r="I18" s="113">
        <f t="shared" si="11"/>
        <v>189.92</v>
      </c>
      <c r="J18" s="137">
        <f>IF(C18=0,"",ROUND(('[1]Neprofi'!EI20-'[1]Neprofi'!EX20)/C18,2))</f>
        <v>33.61</v>
      </c>
      <c r="K18" s="137">
        <f>IF(AB18=0,"",ROUND(('[1]Neprofi'!EI20-'[1]Neprofi'!EX20)/AB18,2))</f>
        <v>18.02</v>
      </c>
      <c r="L18" s="113">
        <f>IF('[1]Neprofi'!EI20=0,"",ROUND('[1]Neprofi'!EJ20/'[1]Neprofi'!EI20*100,2))</f>
        <v>0</v>
      </c>
      <c r="M18" s="113">
        <f>IF('[1]Neprofi'!EI20=0,"",ROUND('[1]Neprofi'!EK20/'[1]Neprofi'!EI20*100,2))</f>
        <v>0</v>
      </c>
      <c r="N18" s="110">
        <f>'[1]Neprofi'!BN20</f>
        <v>281</v>
      </c>
      <c r="O18" s="110">
        <f t="shared" si="12"/>
        <v>2367</v>
      </c>
      <c r="P18" s="113">
        <f t="shared" si="13"/>
        <v>3.98</v>
      </c>
      <c r="Q18" s="112">
        <f t="shared" si="14"/>
        <v>0.47</v>
      </c>
      <c r="R18" s="111">
        <f>'[1]Neprofi'!AA20</f>
        <v>26</v>
      </c>
      <c r="S18" s="112">
        <f t="shared" si="3"/>
        <v>4.37</v>
      </c>
      <c r="T18" s="111">
        <f>'[1]Neprofi'!AB20</f>
        <v>6</v>
      </c>
      <c r="U18" s="112">
        <f t="shared" si="4"/>
        <v>23.08</v>
      </c>
      <c r="V18" s="111">
        <f>'[1]Neprofi'!AC20</f>
        <v>195</v>
      </c>
      <c r="W18" s="112">
        <f>IF(V18=0,"",ROUND('[1]Neprofi'!AD20/V18*100,2))</f>
        <v>100</v>
      </c>
      <c r="X18" s="112">
        <f>IF(V18=0,"",ROUND('[1]Neprofi'!AI20/V18*100,2))</f>
        <v>0</v>
      </c>
      <c r="Y18" s="112">
        <f>IF('[1]Neprofi'!AD20=0,"",ROUND('[1]Neprofi'!AF20/'[1]Neprofi'!AD20*100,2))</f>
        <v>0</v>
      </c>
      <c r="Z18" s="112">
        <f>IF('[1]Neprofi'!AD20=0,"",ROUND(SUM('[1]Neprofi'!AG20+'[1]Neprofi'!AH20)/'[1]Neprofi'!AD20*100,2))</f>
        <v>0</v>
      </c>
      <c r="AA18" s="112">
        <f t="shared" si="5"/>
        <v>0.33</v>
      </c>
      <c r="AB18" s="111">
        <f>'[1]Neprofi'!AK20</f>
        <v>1110</v>
      </c>
      <c r="AC18" s="112">
        <f t="shared" si="6"/>
        <v>1.87</v>
      </c>
      <c r="AD18" s="112">
        <f t="shared" si="7"/>
        <v>42.69</v>
      </c>
      <c r="AE18" s="136">
        <f>IF(AB18=0,"",ROUND('[1]Neprofi'!AZ20/AB18*100,2))</f>
        <v>0</v>
      </c>
      <c r="AF18" s="136">
        <f>IF(AB18=0,"",ROUND('[1]Neprofi'!BA20/AB18*100,2))</f>
        <v>0</v>
      </c>
      <c r="AG18" s="111">
        <f>SUM('[1]Neprofi'!AL20+'[1]Neprofi'!AM20)</f>
        <v>1052</v>
      </c>
      <c r="AH18" s="112">
        <f>IF(AG18=0,"",ROUND('[1]Neprofi'!AL20/AG18*100,2))</f>
        <v>1.05</v>
      </c>
      <c r="AI18" s="111">
        <f>SUM('[1]Neprofi'!AN20+'[1]Neprofi'!AO20)</f>
        <v>58</v>
      </c>
      <c r="AJ18" s="112">
        <f t="shared" si="8"/>
        <v>9.67</v>
      </c>
      <c r="AK18" s="112">
        <f>IF(AI18=0,"",ROUND('[1]Neprofi'!AN20/AI18*100,2))</f>
        <v>1.72</v>
      </c>
      <c r="AL18" s="111">
        <f>'[1]Neprofi'!AP20</f>
        <v>0</v>
      </c>
      <c r="AM18" s="112">
        <f t="shared" si="9"/>
        <v>0</v>
      </c>
      <c r="AN18" s="111">
        <f>'[1]Neprofi'!BD20</f>
        <v>0</v>
      </c>
      <c r="AO18" s="111">
        <f>'[1]Neprofi'!BF20</f>
        <v>0</v>
      </c>
      <c r="AP18" s="111">
        <f>'[1]Neprofi'!BL20</f>
        <v>0</v>
      </c>
      <c r="AQ18" s="111">
        <f>'[1]Neprofi'!BO20</f>
        <v>0</v>
      </c>
      <c r="AR18" s="111">
        <f>'[1]Neprofi'!BP20</f>
        <v>0</v>
      </c>
      <c r="AS18" s="111">
        <f>'[1]Neprofi'!BQ20</f>
        <v>0</v>
      </c>
      <c r="AT18" s="111">
        <f>'[1]Neprofi'!BR20</f>
        <v>0</v>
      </c>
      <c r="AU18" s="111">
        <f>SUM('[1]Neprofi'!BT20+'[1]Neprofi'!BV20+'[1]Neprofi'!BX20)</f>
        <v>0</v>
      </c>
      <c r="AV18" s="112">
        <f>IF(C18=0,"",ROUND('[1]Neprofi'!CB20/(C18/1000),2))</f>
        <v>3.36</v>
      </c>
      <c r="AW18" s="111">
        <f>'[1]Neprofi'!CD20</f>
        <v>0</v>
      </c>
      <c r="AX18" s="112">
        <f t="shared" si="10"/>
        <v>0</v>
      </c>
      <c r="AY18" s="112">
        <f>IF(C18=0,"",ROUND('[1]Neprofi'!CA20/(C18/1000),2))</f>
        <v>50.42</v>
      </c>
      <c r="AZ18" s="111">
        <f>'[1]Neprofi'!CG20</f>
        <v>1</v>
      </c>
      <c r="BA18" s="111">
        <f>'[1]Neprofi'!CI20</f>
        <v>0</v>
      </c>
      <c r="BB18" s="111">
        <f>'[1]Neprofi'!CK20</f>
        <v>0</v>
      </c>
      <c r="BC18" s="111">
        <f>'[1]Neprofi'!CJ20</f>
        <v>0</v>
      </c>
      <c r="BD18" s="111">
        <f>SUM('[1]Neprofi'!CL20+'[1]Neprofi'!CM20)</f>
        <v>0</v>
      </c>
      <c r="BE18" s="136">
        <f>IF(BD18=0,"",ROUND('[1]Neprofi'!CM20/BD18*100,2))</f>
      </c>
      <c r="BF18" s="111">
        <f>SUM('[1]Neprofi'!CN20+'[1]Neprofi'!CO20)</f>
        <v>0</v>
      </c>
      <c r="BG18" s="111">
        <f>'[1]Neprofi'!CP20</f>
        <v>0</v>
      </c>
      <c r="BH18" s="111">
        <f>'[1]Neprofi'!CQ20</f>
        <v>0</v>
      </c>
      <c r="BI18" s="111">
        <f>SUM('[1]Neprofi'!CR20+'[1]Neprofi'!CS20)</f>
        <v>0</v>
      </c>
      <c r="BJ18" s="111">
        <f>'[1]Neprofi'!CT20</f>
        <v>0</v>
      </c>
      <c r="BK18" s="111">
        <f>'[1]Neprofi'!CV20</f>
        <v>0</v>
      </c>
      <c r="BL18" s="138">
        <f>'[1]Neprofi'!CX20</f>
        <v>0</v>
      </c>
      <c r="BM18" s="139">
        <f t="shared" si="0"/>
        <v>0</v>
      </c>
      <c r="BN18" s="139">
        <f t="shared" si="1"/>
        <v>0</v>
      </c>
      <c r="BO18" s="140">
        <f t="shared" si="2"/>
        <v>0</v>
      </c>
    </row>
    <row r="19" spans="1:67" s="129" customFormat="1" ht="12.75">
      <c r="A19" s="362">
        <f>'[1]Neprofi'!A21</f>
        <v>12</v>
      </c>
      <c r="B19" s="135" t="str">
        <f>IF('[1]Neprofi'!B21="","",CONCATENATE('[1]Neprofi'!B21))</f>
        <v>Janov</v>
      </c>
      <c r="C19" s="110">
        <f>'[1]Neprofi'!D21</f>
        <v>296</v>
      </c>
      <c r="D19" s="111">
        <f>'[1]Neprofi'!H21-'[1]Neprofi'!EZ21</f>
        <v>2063</v>
      </c>
      <c r="E19" s="112">
        <f>IF(D19=0,"",ROUND('[1]Neprofi'!U21/D19*100,2))</f>
        <v>100</v>
      </c>
      <c r="F19" s="112">
        <f>IF(C19=0,"",ROUND('[1]Neprofi'!T21/C19*1000,2))</f>
        <v>0</v>
      </c>
      <c r="G19" s="111">
        <f>'[1]Neprofi'!V21-'[1]Neprofi'!EY21</f>
        <v>36</v>
      </c>
      <c r="H19" s="110">
        <f>IF('[1]Neprofi'!U21=0,"",ROUND(G19/'[1]Neprofi'!U21*100,2))</f>
        <v>1.75</v>
      </c>
      <c r="I19" s="113">
        <f t="shared" si="11"/>
        <v>121.62</v>
      </c>
      <c r="J19" s="137">
        <f>IF(C19=0,"",ROUND(('[1]Neprofi'!EI21-'[1]Neprofi'!EX21)/C19,2))</f>
        <v>21.99</v>
      </c>
      <c r="K19" s="137">
        <f>IF(AB19=0,"",ROUND(('[1]Neprofi'!EI21-'[1]Neprofi'!EX21)/AB19,2))</f>
        <v>6.21</v>
      </c>
      <c r="L19" s="113">
        <f>IF('[1]Neprofi'!EI21=0,"",ROUND('[1]Neprofi'!EJ21/'[1]Neprofi'!EI21*100,2))</f>
        <v>0</v>
      </c>
      <c r="M19" s="113">
        <f>IF('[1]Neprofi'!EI21=0,"",ROUND('[1]Neprofi'!EK21/'[1]Neprofi'!EI21*100,2))</f>
        <v>0</v>
      </c>
      <c r="N19" s="110">
        <f>'[1]Neprofi'!BN21</f>
        <v>420</v>
      </c>
      <c r="O19" s="110">
        <f t="shared" si="12"/>
        <v>2483</v>
      </c>
      <c r="P19" s="113">
        <f t="shared" si="13"/>
        <v>8.39</v>
      </c>
      <c r="Q19" s="112">
        <f t="shared" si="14"/>
        <v>0.42</v>
      </c>
      <c r="R19" s="111">
        <f>'[1]Neprofi'!AA21</f>
        <v>28</v>
      </c>
      <c r="S19" s="112">
        <f t="shared" si="3"/>
        <v>9.46</v>
      </c>
      <c r="T19" s="111">
        <f>'[1]Neprofi'!AB21</f>
        <v>9</v>
      </c>
      <c r="U19" s="112">
        <f t="shared" si="4"/>
        <v>32.14</v>
      </c>
      <c r="V19" s="111">
        <f>'[1]Neprofi'!AC21</f>
        <v>228</v>
      </c>
      <c r="W19" s="112">
        <f>IF(V19=0,"",ROUND('[1]Neprofi'!AD21/V19*100,2))</f>
        <v>100</v>
      </c>
      <c r="X19" s="112">
        <f>IF(V19=0,"",ROUND('[1]Neprofi'!AI21/V19*100,2))</f>
        <v>0</v>
      </c>
      <c r="Y19" s="112">
        <f>IF('[1]Neprofi'!AD21=0,"",ROUND('[1]Neprofi'!AF21/'[1]Neprofi'!AD21*100,2))</f>
        <v>3.07</v>
      </c>
      <c r="Z19" s="112">
        <f>IF('[1]Neprofi'!AD21=0,"",ROUND(SUM('[1]Neprofi'!AG21+'[1]Neprofi'!AH21)/'[1]Neprofi'!AD21*100,2))</f>
        <v>0</v>
      </c>
      <c r="AA19" s="112">
        <f t="shared" si="5"/>
        <v>0.77</v>
      </c>
      <c r="AB19" s="111">
        <f>'[1]Neprofi'!AK21</f>
        <v>1048</v>
      </c>
      <c r="AC19" s="112">
        <f t="shared" si="6"/>
        <v>3.54</v>
      </c>
      <c r="AD19" s="112">
        <f t="shared" si="7"/>
        <v>37.43</v>
      </c>
      <c r="AE19" s="136">
        <f>IF(AB19=0,"",ROUND('[1]Neprofi'!AZ21/AB19*100,2))</f>
        <v>0</v>
      </c>
      <c r="AF19" s="136">
        <f>IF(AB19=0,"",ROUND('[1]Neprofi'!BA21/AB19*100,2))</f>
        <v>25.95</v>
      </c>
      <c r="AG19" s="111">
        <f>SUM('[1]Neprofi'!AL21+'[1]Neprofi'!AM21)</f>
        <v>855</v>
      </c>
      <c r="AH19" s="112">
        <f>IF(AG19=0,"",ROUND('[1]Neprofi'!AL21/AG19*100,2))</f>
        <v>8.07</v>
      </c>
      <c r="AI19" s="111">
        <f>SUM('[1]Neprofi'!AN21+'[1]Neprofi'!AO21)</f>
        <v>108</v>
      </c>
      <c r="AJ19" s="112">
        <f t="shared" si="8"/>
        <v>12</v>
      </c>
      <c r="AK19" s="112">
        <f>IF(AI19=0,"",ROUND('[1]Neprofi'!AN21/AI19*100,2))</f>
        <v>19.44</v>
      </c>
      <c r="AL19" s="111">
        <f>'[1]Neprofi'!AP21</f>
        <v>85</v>
      </c>
      <c r="AM19" s="112">
        <f t="shared" si="9"/>
        <v>8.11</v>
      </c>
      <c r="AN19" s="111">
        <f>'[1]Neprofi'!BD21</f>
        <v>27</v>
      </c>
      <c r="AO19" s="111">
        <f>'[1]Neprofi'!BF21</f>
        <v>151</v>
      </c>
      <c r="AP19" s="111">
        <f>'[1]Neprofi'!BL21</f>
        <v>0</v>
      </c>
      <c r="AQ19" s="111">
        <f>'[1]Neprofi'!BO21</f>
        <v>0</v>
      </c>
      <c r="AR19" s="111">
        <f>'[1]Neprofi'!BP21</f>
        <v>0</v>
      </c>
      <c r="AS19" s="111">
        <f>'[1]Neprofi'!BQ21</f>
        <v>0</v>
      </c>
      <c r="AT19" s="111">
        <f>'[1]Neprofi'!BR21</f>
        <v>0</v>
      </c>
      <c r="AU19" s="111">
        <f>SUM('[1]Neprofi'!BT21+'[1]Neprofi'!BV21+'[1]Neprofi'!BX21)</f>
        <v>0</v>
      </c>
      <c r="AV19" s="112">
        <f>IF(C19=0,"",ROUND('[1]Neprofi'!CB21/(C19/1000),2))</f>
        <v>20.27</v>
      </c>
      <c r="AW19" s="111">
        <f>'[1]Neprofi'!CD21</f>
        <v>1</v>
      </c>
      <c r="AX19" s="112">
        <f t="shared" si="10"/>
        <v>3.38</v>
      </c>
      <c r="AY19" s="112">
        <f>IF(C19=0,"",ROUND('[1]Neprofi'!CA21/(C19/1000),2))</f>
        <v>202.7</v>
      </c>
      <c r="AZ19" s="111">
        <f>'[1]Neprofi'!CG21</f>
        <v>2</v>
      </c>
      <c r="BA19" s="111">
        <f>'[1]Neprofi'!CI21</f>
        <v>0</v>
      </c>
      <c r="BB19" s="111">
        <f>'[1]Neprofi'!CK21</f>
        <v>0</v>
      </c>
      <c r="BC19" s="111">
        <f>'[1]Neprofi'!CJ21</f>
        <v>0</v>
      </c>
      <c r="BD19" s="111">
        <f>SUM('[1]Neprofi'!CL21+'[1]Neprofi'!CM21)</f>
        <v>0</v>
      </c>
      <c r="BE19" s="136">
        <f>IF(BD19=0,"",ROUND('[1]Neprofi'!CM21/BD19*100,2))</f>
      </c>
      <c r="BF19" s="111">
        <f>SUM('[1]Neprofi'!CN21+'[1]Neprofi'!CO21)</f>
        <v>0</v>
      </c>
      <c r="BG19" s="111">
        <f>'[1]Neprofi'!CP21</f>
        <v>0</v>
      </c>
      <c r="BH19" s="111">
        <f>'[1]Neprofi'!CQ21</f>
        <v>0</v>
      </c>
      <c r="BI19" s="111">
        <f>SUM('[1]Neprofi'!CR21+'[1]Neprofi'!CS21)</f>
        <v>0</v>
      </c>
      <c r="BJ19" s="111">
        <f>'[1]Neprofi'!CT21</f>
        <v>0</v>
      </c>
      <c r="BK19" s="111">
        <f>'[1]Neprofi'!CV21</f>
        <v>0</v>
      </c>
      <c r="BL19" s="138">
        <f>'[1]Neprofi'!CX21</f>
        <v>0</v>
      </c>
      <c r="BM19" s="139">
        <f t="shared" si="0"/>
        <v>0</v>
      </c>
      <c r="BN19" s="139">
        <f t="shared" si="1"/>
        <v>0</v>
      </c>
      <c r="BO19" s="140">
        <f t="shared" si="2"/>
        <v>0</v>
      </c>
    </row>
    <row r="20" spans="1:67" s="129" customFormat="1" ht="12.75">
      <c r="A20" s="362">
        <f>'[1]Neprofi'!A22</f>
        <v>13</v>
      </c>
      <c r="B20" s="135" t="str">
        <f>IF('[1]Neprofi'!B22="","",CONCATENATE('[1]Neprofi'!B22))</f>
        <v>Jindřichov</v>
      </c>
      <c r="C20" s="110">
        <f>'[1]Neprofi'!D22</f>
        <v>1295</v>
      </c>
      <c r="D20" s="111">
        <f>'[1]Neprofi'!H22-'[1]Neprofi'!EZ22</f>
        <v>6289</v>
      </c>
      <c r="E20" s="112">
        <f>IF(D20=0,"",ROUND('[1]Neprofi'!U22/D20*100,2))</f>
        <v>99.94</v>
      </c>
      <c r="F20" s="112">
        <f>IF(C20=0,"",ROUND('[1]Neprofi'!T22/C20*1000,2))</f>
        <v>0</v>
      </c>
      <c r="G20" s="111">
        <f>'[1]Neprofi'!V22-'[1]Neprofi'!EY22</f>
        <v>70</v>
      </c>
      <c r="H20" s="110">
        <f>IF('[1]Neprofi'!U22=0,"",ROUND(G20/'[1]Neprofi'!U22*100,2))</f>
        <v>1.11</v>
      </c>
      <c r="I20" s="113">
        <f t="shared" si="11"/>
        <v>54.05</v>
      </c>
      <c r="J20" s="137">
        <f>IF(C20=0,"",ROUND(('[1]Neprofi'!EI22-'[1]Neprofi'!EX22)/C20,2))</f>
        <v>7.57</v>
      </c>
      <c r="K20" s="137">
        <f>IF(AB20=0,"",ROUND(('[1]Neprofi'!EI22-'[1]Neprofi'!EX22)/AB20,2))</f>
        <v>6.11</v>
      </c>
      <c r="L20" s="113">
        <f>IF('[1]Neprofi'!EI22=0,"",ROUND('[1]Neprofi'!EJ22/'[1]Neprofi'!EI22*100,2))</f>
        <v>0</v>
      </c>
      <c r="M20" s="113">
        <f>IF('[1]Neprofi'!EI22=0,"",ROUND('[1]Neprofi'!EK22/'[1]Neprofi'!EI22*100,2))</f>
        <v>0</v>
      </c>
      <c r="N20" s="110">
        <f>'[1]Neprofi'!BN22</f>
        <v>461</v>
      </c>
      <c r="O20" s="110">
        <f t="shared" si="12"/>
        <v>6750</v>
      </c>
      <c r="P20" s="113">
        <f t="shared" si="13"/>
        <v>5.21</v>
      </c>
      <c r="Q20" s="112">
        <f t="shared" si="14"/>
        <v>0.24</v>
      </c>
      <c r="R20" s="111">
        <f>'[1]Neprofi'!AA22</f>
        <v>43</v>
      </c>
      <c r="S20" s="112">
        <f t="shared" si="3"/>
        <v>3.32</v>
      </c>
      <c r="T20" s="111">
        <f>'[1]Neprofi'!AB22</f>
        <v>22</v>
      </c>
      <c r="U20" s="112">
        <f t="shared" si="4"/>
        <v>51.16</v>
      </c>
      <c r="V20" s="111">
        <f>'[1]Neprofi'!AC22</f>
        <v>719</v>
      </c>
      <c r="W20" s="112">
        <f>IF(V20=0,"",ROUND('[1]Neprofi'!AD22/V20*100,2))</f>
        <v>100</v>
      </c>
      <c r="X20" s="112">
        <f>IF(V20=0,"",ROUND('[1]Neprofi'!AI22/V20*100,2))</f>
        <v>0</v>
      </c>
      <c r="Y20" s="112">
        <f>IF('[1]Neprofi'!AD22=0,"",ROUND('[1]Neprofi'!AF22/'[1]Neprofi'!AD22*100,2))</f>
        <v>37.55</v>
      </c>
      <c r="Z20" s="112">
        <f>IF('[1]Neprofi'!AD22=0,"",ROUND(SUM('[1]Neprofi'!AG22+'[1]Neprofi'!AH22)/'[1]Neprofi'!AD22*100,2))</f>
        <v>3.89</v>
      </c>
      <c r="AA20" s="112">
        <f t="shared" si="5"/>
        <v>0.56</v>
      </c>
      <c r="AB20" s="111">
        <f>'[1]Neprofi'!AK22</f>
        <v>1605</v>
      </c>
      <c r="AC20" s="112">
        <f t="shared" si="6"/>
        <v>1.24</v>
      </c>
      <c r="AD20" s="112">
        <f t="shared" si="7"/>
        <v>37.33</v>
      </c>
      <c r="AE20" s="136">
        <f>IF(AB20=0,"",ROUND('[1]Neprofi'!AZ22/AB20*100,2))</f>
        <v>0</v>
      </c>
      <c r="AF20" s="136">
        <f>IF(AB20=0,"",ROUND('[1]Neprofi'!BA22/AB20*100,2))</f>
        <v>0</v>
      </c>
      <c r="AG20" s="111">
        <f>SUM('[1]Neprofi'!AL22+'[1]Neprofi'!AM22)</f>
        <v>1165</v>
      </c>
      <c r="AH20" s="112">
        <f>IF(AG20=0,"",ROUND('[1]Neprofi'!AL22/AG20*100,2))</f>
        <v>2.23</v>
      </c>
      <c r="AI20" s="111">
        <f>SUM('[1]Neprofi'!AN22+'[1]Neprofi'!AO22)</f>
        <v>440</v>
      </c>
      <c r="AJ20" s="112">
        <f t="shared" si="8"/>
        <v>20</v>
      </c>
      <c r="AK20" s="112">
        <f>IF(AI20=0,"",ROUND('[1]Neprofi'!AN22/AI20*100,2))</f>
        <v>8.18</v>
      </c>
      <c r="AL20" s="111">
        <f>'[1]Neprofi'!AP22</f>
        <v>0</v>
      </c>
      <c r="AM20" s="112">
        <f t="shared" si="9"/>
        <v>0</v>
      </c>
      <c r="AN20" s="111">
        <f>'[1]Neprofi'!BD22</f>
        <v>197</v>
      </c>
      <c r="AO20" s="111">
        <f>'[1]Neprofi'!BF22</f>
        <v>37</v>
      </c>
      <c r="AP20" s="111">
        <f>'[1]Neprofi'!BL22</f>
        <v>0</v>
      </c>
      <c r="AQ20" s="111">
        <f>'[1]Neprofi'!BO22</f>
        <v>0</v>
      </c>
      <c r="AR20" s="111">
        <f>'[1]Neprofi'!BP22</f>
        <v>0</v>
      </c>
      <c r="AS20" s="111">
        <f>'[1]Neprofi'!BQ22</f>
        <v>0</v>
      </c>
      <c r="AT20" s="111">
        <f>'[1]Neprofi'!BR22</f>
        <v>1</v>
      </c>
      <c r="AU20" s="111">
        <f>SUM('[1]Neprofi'!BT22+'[1]Neprofi'!BV22+'[1]Neprofi'!BX22)</f>
        <v>0</v>
      </c>
      <c r="AV20" s="112">
        <f>IF(C20=0,"",ROUND('[1]Neprofi'!CB22/(C20/1000),2))</f>
        <v>7.72</v>
      </c>
      <c r="AW20" s="111">
        <f>'[1]Neprofi'!CD22</f>
        <v>3</v>
      </c>
      <c r="AX20" s="112">
        <f t="shared" si="10"/>
        <v>2.32</v>
      </c>
      <c r="AY20" s="112">
        <f>IF(C20=0,"",ROUND('[1]Neprofi'!CA22/(C20/1000),2))</f>
        <v>61.78</v>
      </c>
      <c r="AZ20" s="111">
        <f>'[1]Neprofi'!CG22</f>
        <v>6</v>
      </c>
      <c r="BA20" s="111">
        <f>'[1]Neprofi'!CI22</f>
        <v>1</v>
      </c>
      <c r="BB20" s="111">
        <f>'[1]Neprofi'!CK22</f>
        <v>0</v>
      </c>
      <c r="BC20" s="111">
        <f>'[1]Neprofi'!CJ22</f>
        <v>1</v>
      </c>
      <c r="BD20" s="111">
        <f>SUM('[1]Neprofi'!CL22+'[1]Neprofi'!CM22)</f>
        <v>0</v>
      </c>
      <c r="BE20" s="136">
        <f>IF(BD20=0,"",ROUND('[1]Neprofi'!CM22/BD20*100,2))</f>
      </c>
      <c r="BF20" s="111">
        <f>SUM('[1]Neprofi'!CN22+'[1]Neprofi'!CO22)</f>
        <v>0</v>
      </c>
      <c r="BG20" s="111">
        <f>'[1]Neprofi'!CP22</f>
        <v>0</v>
      </c>
      <c r="BH20" s="111">
        <f>'[1]Neprofi'!CQ22</f>
        <v>0</v>
      </c>
      <c r="BI20" s="111">
        <f>SUM('[1]Neprofi'!CR22+'[1]Neprofi'!CS22)</f>
        <v>0</v>
      </c>
      <c r="BJ20" s="111">
        <f>'[1]Neprofi'!CT22</f>
        <v>0</v>
      </c>
      <c r="BK20" s="111">
        <f>'[1]Neprofi'!CV22</f>
        <v>0</v>
      </c>
      <c r="BL20" s="138">
        <f>'[1]Neprofi'!CX22</f>
        <v>0</v>
      </c>
      <c r="BM20" s="139">
        <f t="shared" si="0"/>
        <v>0</v>
      </c>
      <c r="BN20" s="139">
        <f t="shared" si="1"/>
        <v>0</v>
      </c>
      <c r="BO20" s="140">
        <f t="shared" si="2"/>
        <v>0</v>
      </c>
    </row>
    <row r="21" spans="1:67" s="129" customFormat="1" ht="12.75">
      <c r="A21" s="362">
        <f>'[1]Neprofi'!A23</f>
        <v>14</v>
      </c>
      <c r="B21" s="135" t="str">
        <f>IF('[1]Neprofi'!B23="","",CONCATENATE('[1]Neprofi'!B23))</f>
        <v>Jiříkov</v>
      </c>
      <c r="C21" s="110">
        <f>'[1]Neprofi'!D23</f>
        <v>277</v>
      </c>
      <c r="D21" s="111">
        <f>'[1]Neprofi'!H23-'[1]Neprofi'!EZ23</f>
        <v>1333</v>
      </c>
      <c r="E21" s="112">
        <f>IF(D21=0,"",ROUND('[1]Neprofi'!U23/D21*100,2))</f>
        <v>100</v>
      </c>
      <c r="F21" s="112">
        <f>IF(C21=0,"",ROUND('[1]Neprofi'!T23/C21*1000,2))</f>
        <v>0</v>
      </c>
      <c r="G21" s="111">
        <f>'[1]Neprofi'!V23-'[1]Neprofi'!EY23</f>
        <v>26</v>
      </c>
      <c r="H21" s="110">
        <f>IF('[1]Neprofi'!U23=0,"",ROUND(G21/'[1]Neprofi'!U23*100,2))</f>
        <v>1.95</v>
      </c>
      <c r="I21" s="113">
        <f t="shared" si="11"/>
        <v>93.86</v>
      </c>
      <c r="J21" s="137">
        <f>IF(C21=0,"",ROUND(('[1]Neprofi'!EI23-'[1]Neprofi'!EX23)/C21,2))</f>
        <v>14.44</v>
      </c>
      <c r="K21" s="137">
        <f>IF(AB21=0,"",ROUND(('[1]Neprofi'!EI23-'[1]Neprofi'!EX23)/AB21,2))</f>
        <v>114.29</v>
      </c>
      <c r="L21" s="113">
        <f>IF('[1]Neprofi'!EI23=0,"",ROUND('[1]Neprofi'!EJ23/'[1]Neprofi'!EI23*100,2))</f>
        <v>0</v>
      </c>
      <c r="M21" s="113">
        <f>IF('[1]Neprofi'!EI23=0,"",ROUND('[1]Neprofi'!EK23/'[1]Neprofi'!EI23*100,2))</f>
        <v>0</v>
      </c>
      <c r="N21" s="110">
        <f>'[1]Neprofi'!BN23</f>
        <v>280</v>
      </c>
      <c r="O21" s="110">
        <f t="shared" si="12"/>
        <v>1613</v>
      </c>
      <c r="P21" s="113">
        <f t="shared" si="13"/>
        <v>5.82</v>
      </c>
      <c r="Q21" s="112">
        <f t="shared" si="14"/>
        <v>0.02</v>
      </c>
      <c r="R21" s="111">
        <f>'[1]Neprofi'!AA23</f>
        <v>3</v>
      </c>
      <c r="S21" s="112">
        <f t="shared" si="3"/>
        <v>1.08</v>
      </c>
      <c r="T21" s="111">
        <f>'[1]Neprofi'!AB23</f>
        <v>0</v>
      </c>
      <c r="U21" s="112">
        <f t="shared" si="4"/>
        <v>0</v>
      </c>
      <c r="V21" s="111">
        <f>'[1]Neprofi'!AC23</f>
        <v>8</v>
      </c>
      <c r="W21" s="112">
        <f>IF(V21=0,"",ROUND('[1]Neprofi'!AD23/V21*100,2))</f>
        <v>100</v>
      </c>
      <c r="X21" s="112">
        <f>IF(V21=0,"",ROUND('[1]Neprofi'!AI23/V21*100,2))</f>
        <v>0</v>
      </c>
      <c r="Y21" s="112">
        <f>IF('[1]Neprofi'!AD23=0,"",ROUND('[1]Neprofi'!AF23/'[1]Neprofi'!AD23*100,2))</f>
        <v>0</v>
      </c>
      <c r="Z21" s="112">
        <f>IF('[1]Neprofi'!AD23=0,"",ROUND(SUM('[1]Neprofi'!AG23+'[1]Neprofi'!AH23)/'[1]Neprofi'!AD23*100,2))</f>
        <v>0</v>
      </c>
      <c r="AA21" s="112">
        <f t="shared" si="5"/>
        <v>0.03</v>
      </c>
      <c r="AB21" s="111">
        <f>'[1]Neprofi'!AK23</f>
        <v>35</v>
      </c>
      <c r="AC21" s="112">
        <f t="shared" si="6"/>
        <v>0.13</v>
      </c>
      <c r="AD21" s="112">
        <f t="shared" si="7"/>
        <v>11.67</v>
      </c>
      <c r="AE21" s="136">
        <f>IF(AB21=0,"",ROUND('[1]Neprofi'!AZ23/AB21*100,2))</f>
        <v>0</v>
      </c>
      <c r="AF21" s="136">
        <f>IF(AB21=0,"",ROUND('[1]Neprofi'!BA23/AB21*100,2))</f>
        <v>0</v>
      </c>
      <c r="AG21" s="111">
        <f>SUM('[1]Neprofi'!AL23+'[1]Neprofi'!AM23)</f>
        <v>35</v>
      </c>
      <c r="AH21" s="112">
        <f>IF(AG21=0,"",ROUND('[1]Neprofi'!AL23/AG21*100,2))</f>
        <v>0</v>
      </c>
      <c r="AI21" s="111">
        <f>SUM('[1]Neprofi'!AN23+'[1]Neprofi'!AO23)</f>
        <v>0</v>
      </c>
      <c r="AJ21" s="112">
        <f t="shared" si="8"/>
      </c>
      <c r="AK21" s="112">
        <f>IF(AI21=0,"",ROUND('[1]Neprofi'!AN23/AI21*100,2))</f>
      </c>
      <c r="AL21" s="111">
        <f>'[1]Neprofi'!AP23</f>
        <v>0</v>
      </c>
      <c r="AM21" s="112">
        <f t="shared" si="9"/>
        <v>0</v>
      </c>
      <c r="AN21" s="111">
        <f>'[1]Neprofi'!BD23</f>
        <v>0</v>
      </c>
      <c r="AO21" s="111">
        <f>'[1]Neprofi'!BF23</f>
        <v>0</v>
      </c>
      <c r="AP21" s="111">
        <f>'[1]Neprofi'!BL23</f>
        <v>0</v>
      </c>
      <c r="AQ21" s="111">
        <f>'[1]Neprofi'!BO23</f>
        <v>0</v>
      </c>
      <c r="AR21" s="111">
        <f>'[1]Neprofi'!BP23</f>
        <v>0</v>
      </c>
      <c r="AS21" s="111">
        <f>'[1]Neprofi'!BQ23</f>
        <v>0</v>
      </c>
      <c r="AT21" s="111">
        <f>'[1]Neprofi'!BR23</f>
        <v>0</v>
      </c>
      <c r="AU21" s="111">
        <f>SUM('[1]Neprofi'!BT23+'[1]Neprofi'!BV23+'[1]Neprofi'!BX23)</f>
        <v>0</v>
      </c>
      <c r="AV21" s="112">
        <f>IF(C21=0,"",ROUND('[1]Neprofi'!CB23/(C21/1000),2))</f>
        <v>7.22</v>
      </c>
      <c r="AW21" s="111">
        <f>'[1]Neprofi'!CD23</f>
        <v>0</v>
      </c>
      <c r="AX21" s="112">
        <f t="shared" si="10"/>
        <v>0</v>
      </c>
      <c r="AY21" s="112">
        <f>IF(C21=0,"",ROUND('[1]Neprofi'!CA23/(C21/1000),2))</f>
        <v>126.35</v>
      </c>
      <c r="AZ21" s="111">
        <f>'[1]Neprofi'!CG23</f>
        <v>3</v>
      </c>
      <c r="BA21" s="111">
        <f>'[1]Neprofi'!CI23</f>
        <v>0</v>
      </c>
      <c r="BB21" s="111">
        <f>'[1]Neprofi'!CK23</f>
        <v>0</v>
      </c>
      <c r="BC21" s="111">
        <f>'[1]Neprofi'!CJ23</f>
        <v>0</v>
      </c>
      <c r="BD21" s="111">
        <f>SUM('[1]Neprofi'!CL23+'[1]Neprofi'!CM23)</f>
        <v>0</v>
      </c>
      <c r="BE21" s="136">
        <f>IF(BD21=0,"",ROUND('[1]Neprofi'!CM23/BD21*100,2))</f>
      </c>
      <c r="BF21" s="111">
        <f>SUM('[1]Neprofi'!CN23+'[1]Neprofi'!CO23)</f>
        <v>0</v>
      </c>
      <c r="BG21" s="111">
        <f>'[1]Neprofi'!CP23</f>
        <v>0</v>
      </c>
      <c r="BH21" s="111">
        <f>'[1]Neprofi'!CQ23</f>
        <v>0</v>
      </c>
      <c r="BI21" s="111">
        <f>SUM('[1]Neprofi'!CR23+'[1]Neprofi'!CS23)</f>
        <v>0</v>
      </c>
      <c r="BJ21" s="111">
        <f>'[1]Neprofi'!CT23</f>
        <v>0</v>
      </c>
      <c r="BK21" s="111">
        <f>'[1]Neprofi'!CV23</f>
        <v>0</v>
      </c>
      <c r="BL21" s="138">
        <f>'[1]Neprofi'!CX23</f>
        <v>0</v>
      </c>
      <c r="BM21" s="139">
        <f t="shared" si="0"/>
        <v>0</v>
      </c>
      <c r="BN21" s="139">
        <f t="shared" si="1"/>
        <v>0</v>
      </c>
      <c r="BO21" s="140">
        <f t="shared" si="2"/>
        <v>0</v>
      </c>
    </row>
    <row r="22" spans="1:67" s="129" customFormat="1" ht="12.75">
      <c r="A22" s="362">
        <f>'[1]Neprofi'!A24</f>
        <v>15</v>
      </c>
      <c r="B22" s="135" t="str">
        <f>IF('[1]Neprofi'!B24="","",CONCATENATE('[1]Neprofi'!B24))</f>
        <v>Karlovice</v>
      </c>
      <c r="C22" s="110">
        <f>'[1]Neprofi'!D24</f>
        <v>1049</v>
      </c>
      <c r="D22" s="111">
        <f>'[1]Neprofi'!H24-'[1]Neprofi'!EZ24</f>
        <v>2996</v>
      </c>
      <c r="E22" s="112">
        <f>IF(D22=0,"",ROUND('[1]Neprofi'!U24/D22*100,2))</f>
        <v>100</v>
      </c>
      <c r="F22" s="112">
        <f>IF(C22=0,"",ROUND('[1]Neprofi'!T24/C22*1000,2))</f>
        <v>0</v>
      </c>
      <c r="G22" s="111">
        <f>'[1]Neprofi'!V24-'[1]Neprofi'!EY24</f>
        <v>173</v>
      </c>
      <c r="H22" s="110">
        <f>IF('[1]Neprofi'!U24=0,"",ROUND(G22/'[1]Neprofi'!U24*100,2))</f>
        <v>5.77</v>
      </c>
      <c r="I22" s="113">
        <f t="shared" si="11"/>
        <v>164.92</v>
      </c>
      <c r="J22" s="137">
        <f>IF(C22=0,"",ROUND(('[1]Neprofi'!EI24-'[1]Neprofi'!EX24)/C22,2))</f>
        <v>9.53</v>
      </c>
      <c r="K22" s="137">
        <f>IF(AB22=0,"",ROUND(('[1]Neprofi'!EI24-'[1]Neprofi'!EX24)/AB22,2))</f>
        <v>15.11</v>
      </c>
      <c r="L22" s="113">
        <f>IF('[1]Neprofi'!EI24=0,"",ROUND('[1]Neprofi'!EJ24/'[1]Neprofi'!EI24*100,2))</f>
        <v>0</v>
      </c>
      <c r="M22" s="113">
        <f>IF('[1]Neprofi'!EI24=0,"",ROUND('[1]Neprofi'!EK24/'[1]Neprofi'!EI24*100,2))</f>
        <v>0</v>
      </c>
      <c r="N22" s="110">
        <f>'[1]Neprofi'!BN24</f>
        <v>748</v>
      </c>
      <c r="O22" s="110">
        <f t="shared" si="12"/>
        <v>3744</v>
      </c>
      <c r="P22" s="113">
        <f t="shared" si="13"/>
        <v>3.57</v>
      </c>
      <c r="Q22" s="112">
        <f t="shared" si="14"/>
        <v>0.18</v>
      </c>
      <c r="R22" s="111">
        <f>'[1]Neprofi'!AA24</f>
        <v>64</v>
      </c>
      <c r="S22" s="112">
        <f t="shared" si="3"/>
        <v>6.1</v>
      </c>
      <c r="T22" s="111">
        <f>'[1]Neprofi'!AB24</f>
        <v>9</v>
      </c>
      <c r="U22" s="112">
        <f t="shared" si="4"/>
        <v>14.06</v>
      </c>
      <c r="V22" s="111">
        <f>'[1]Neprofi'!AC24</f>
        <v>189</v>
      </c>
      <c r="W22" s="112">
        <f>IF(V22=0,"",ROUND('[1]Neprofi'!AD24/V22*100,2))</f>
        <v>100</v>
      </c>
      <c r="X22" s="112">
        <f>IF(V22=0,"",ROUND('[1]Neprofi'!AI24/V22*100,2))</f>
        <v>0</v>
      </c>
      <c r="Y22" s="112">
        <f>IF('[1]Neprofi'!AD24=0,"",ROUND('[1]Neprofi'!AF24/'[1]Neprofi'!AD24*100,2))</f>
        <v>0</v>
      </c>
      <c r="Z22" s="112">
        <f>IF('[1]Neprofi'!AD24=0,"",ROUND(SUM('[1]Neprofi'!AG24+'[1]Neprofi'!AH24)/'[1]Neprofi'!AD24*100,2))</f>
        <v>0</v>
      </c>
      <c r="AA22" s="112">
        <f t="shared" si="5"/>
        <v>0.18</v>
      </c>
      <c r="AB22" s="111">
        <f>'[1]Neprofi'!AK24</f>
        <v>662</v>
      </c>
      <c r="AC22" s="112">
        <f t="shared" si="6"/>
        <v>0.63</v>
      </c>
      <c r="AD22" s="112">
        <f t="shared" si="7"/>
        <v>10.34</v>
      </c>
      <c r="AE22" s="136">
        <f>IF(AB22=0,"",ROUND('[1]Neprofi'!AZ24/AB22*100,2))</f>
        <v>0</v>
      </c>
      <c r="AF22" s="136">
        <f>IF(AB22=0,"",ROUND('[1]Neprofi'!BA24/AB22*100,2))</f>
        <v>0</v>
      </c>
      <c r="AG22" s="111">
        <f>SUM('[1]Neprofi'!AL24+'[1]Neprofi'!AM24)</f>
        <v>613</v>
      </c>
      <c r="AH22" s="112">
        <f>IF(AG22=0,"",ROUND('[1]Neprofi'!AL24/AG22*100,2))</f>
        <v>4.08</v>
      </c>
      <c r="AI22" s="111">
        <f>SUM('[1]Neprofi'!AN24+'[1]Neprofi'!AO24)</f>
        <v>49</v>
      </c>
      <c r="AJ22" s="112">
        <f t="shared" si="8"/>
        <v>5.44</v>
      </c>
      <c r="AK22" s="112">
        <f>IF(AI22=0,"",ROUND('[1]Neprofi'!AN24/AI22*100,2))</f>
        <v>2.04</v>
      </c>
      <c r="AL22" s="111">
        <f>'[1]Neprofi'!AP24</f>
        <v>0</v>
      </c>
      <c r="AM22" s="112">
        <f t="shared" si="9"/>
        <v>0</v>
      </c>
      <c r="AN22" s="111">
        <f>'[1]Neprofi'!BD24</f>
        <v>0</v>
      </c>
      <c r="AO22" s="111">
        <f>'[1]Neprofi'!BF24</f>
        <v>0</v>
      </c>
      <c r="AP22" s="111">
        <f>'[1]Neprofi'!BL24</f>
        <v>0</v>
      </c>
      <c r="AQ22" s="111">
        <f>'[1]Neprofi'!BO24</f>
        <v>0</v>
      </c>
      <c r="AR22" s="111">
        <f>'[1]Neprofi'!BP24</f>
        <v>0</v>
      </c>
      <c r="AS22" s="111">
        <f>'[1]Neprofi'!BQ24</f>
        <v>0</v>
      </c>
      <c r="AT22" s="111">
        <f>'[1]Neprofi'!BR24</f>
        <v>0</v>
      </c>
      <c r="AU22" s="111">
        <f>SUM('[1]Neprofi'!BT24+'[1]Neprofi'!BV24+'[1]Neprofi'!BX24)</f>
        <v>0</v>
      </c>
      <c r="AV22" s="112">
        <f>IF(C22=0,"",ROUND('[1]Neprofi'!CB24/(C22/1000),2))</f>
        <v>0.95</v>
      </c>
      <c r="AW22" s="111">
        <f>'[1]Neprofi'!CD24</f>
        <v>1</v>
      </c>
      <c r="AX22" s="112">
        <f t="shared" si="10"/>
        <v>0.95</v>
      </c>
      <c r="AY22" s="112">
        <f>IF(C22=0,"",ROUND('[1]Neprofi'!CA24/(C22/1000),2))</f>
        <v>23.83</v>
      </c>
      <c r="AZ22" s="111">
        <f>'[1]Neprofi'!CG24</f>
        <v>8</v>
      </c>
      <c r="BA22" s="111">
        <f>'[1]Neprofi'!CI24</f>
        <v>0</v>
      </c>
      <c r="BB22" s="111">
        <f>'[1]Neprofi'!CK24</f>
        <v>0</v>
      </c>
      <c r="BC22" s="111">
        <f>'[1]Neprofi'!CJ24</f>
        <v>0</v>
      </c>
      <c r="BD22" s="111">
        <f>SUM('[1]Neprofi'!CL24+'[1]Neprofi'!CM24)</f>
        <v>0</v>
      </c>
      <c r="BE22" s="136">
        <f>IF(BD22=0,"",ROUND('[1]Neprofi'!CM24/BD22*100,2))</f>
      </c>
      <c r="BF22" s="111">
        <f>SUM('[1]Neprofi'!CN24+'[1]Neprofi'!CO24)</f>
        <v>0</v>
      </c>
      <c r="BG22" s="111">
        <f>'[1]Neprofi'!CP24</f>
        <v>0</v>
      </c>
      <c r="BH22" s="111">
        <f>'[1]Neprofi'!CQ24</f>
        <v>0</v>
      </c>
      <c r="BI22" s="111">
        <f>SUM('[1]Neprofi'!CR24+'[1]Neprofi'!CS24)</f>
        <v>0</v>
      </c>
      <c r="BJ22" s="111">
        <f>'[1]Neprofi'!CT24</f>
        <v>0</v>
      </c>
      <c r="BK22" s="111">
        <f>'[1]Neprofi'!CV24</f>
        <v>0</v>
      </c>
      <c r="BL22" s="138">
        <f>'[1]Neprofi'!CX24</f>
        <v>0.1</v>
      </c>
      <c r="BM22" s="139">
        <f t="shared" si="0"/>
        <v>0.1</v>
      </c>
      <c r="BN22" s="139">
        <f t="shared" si="1"/>
        <v>1.56</v>
      </c>
      <c r="BO22" s="140">
        <f t="shared" si="2"/>
        <v>0.53</v>
      </c>
    </row>
    <row r="23" spans="1:67" s="129" customFormat="1" ht="12.75">
      <c r="A23" s="362">
        <f>'[1]Neprofi'!A25</f>
        <v>16</v>
      </c>
      <c r="B23" s="135" t="str">
        <f>IF('[1]Neprofi'!B25="","",CONCATENATE('[1]Neprofi'!B25))</f>
        <v>Krasov</v>
      </c>
      <c r="C23" s="110">
        <f>'[1]Neprofi'!D25</f>
        <v>330</v>
      </c>
      <c r="D23" s="111">
        <f>'[1]Neprofi'!H25-'[1]Neprofi'!EZ25</f>
        <v>1856</v>
      </c>
      <c r="E23" s="112">
        <f>IF(D23=0,"",ROUND('[1]Neprofi'!U25/D23*100,2))</f>
        <v>100</v>
      </c>
      <c r="F23" s="112">
        <f>IF(C23=0,"",ROUND('[1]Neprofi'!T25/C23*1000,2))</f>
        <v>0</v>
      </c>
      <c r="G23" s="111">
        <f>'[1]Neprofi'!V25-'[1]Neprofi'!EY25</f>
        <v>13</v>
      </c>
      <c r="H23" s="110">
        <f>IF('[1]Neprofi'!U25=0,"",ROUND(G23/'[1]Neprofi'!U25*100,2))</f>
        <v>0.7</v>
      </c>
      <c r="I23" s="113">
        <f t="shared" si="11"/>
        <v>39.39</v>
      </c>
      <c r="J23" s="137">
        <f>IF(C23=0,"",ROUND(('[1]Neprofi'!EI25-'[1]Neprofi'!EX25)/C23,2))</f>
        <v>3.03</v>
      </c>
      <c r="K23" s="137">
        <f>IF(AB23=0,"",ROUND(('[1]Neprofi'!EI25-'[1]Neprofi'!EX25)/AB23,2))</f>
        <v>2.16</v>
      </c>
      <c r="L23" s="113">
        <f>IF('[1]Neprofi'!EI25=0,"",ROUND('[1]Neprofi'!EJ25/'[1]Neprofi'!EI25*100,2))</f>
        <v>0</v>
      </c>
      <c r="M23" s="113">
        <f>IF('[1]Neprofi'!EI25=0,"",ROUND('[1]Neprofi'!EK25/'[1]Neprofi'!EI25*100,2))</f>
        <v>0</v>
      </c>
      <c r="N23" s="110">
        <f>'[1]Neprofi'!BN25</f>
        <v>314</v>
      </c>
      <c r="O23" s="110">
        <f t="shared" si="12"/>
        <v>2170</v>
      </c>
      <c r="P23" s="113">
        <f t="shared" si="13"/>
        <v>6.58</v>
      </c>
      <c r="Q23" s="112">
        <f t="shared" si="14"/>
        <v>0.21</v>
      </c>
      <c r="R23" s="111">
        <f>'[1]Neprofi'!AA25</f>
        <v>12</v>
      </c>
      <c r="S23" s="112">
        <f t="shared" si="3"/>
        <v>3.64</v>
      </c>
      <c r="T23" s="111">
        <f>'[1]Neprofi'!AB25</f>
        <v>0</v>
      </c>
      <c r="U23" s="112">
        <f t="shared" si="4"/>
        <v>0</v>
      </c>
      <c r="V23" s="111">
        <f>'[1]Neprofi'!AC25</f>
        <v>144</v>
      </c>
      <c r="W23" s="112">
        <f>IF(V23=0,"",ROUND('[1]Neprofi'!AD25/V23*100,2))</f>
        <v>100</v>
      </c>
      <c r="X23" s="112">
        <f>IF(V23=0,"",ROUND('[1]Neprofi'!AI25/V23*100,2))</f>
        <v>0</v>
      </c>
      <c r="Y23" s="112">
        <f>IF('[1]Neprofi'!AD25=0,"",ROUND('[1]Neprofi'!AF25/'[1]Neprofi'!AD25*100,2))</f>
        <v>0</v>
      </c>
      <c r="Z23" s="112">
        <f>IF('[1]Neprofi'!AD25=0,"",ROUND(SUM('[1]Neprofi'!AG25+'[1]Neprofi'!AH25)/'[1]Neprofi'!AD25*100,2))</f>
        <v>0</v>
      </c>
      <c r="AA23" s="112">
        <f t="shared" si="5"/>
        <v>0.44</v>
      </c>
      <c r="AB23" s="111">
        <f>'[1]Neprofi'!AK25</f>
        <v>462</v>
      </c>
      <c r="AC23" s="112">
        <f t="shared" si="6"/>
        <v>1.4</v>
      </c>
      <c r="AD23" s="112">
        <f t="shared" si="7"/>
        <v>38.5</v>
      </c>
      <c r="AE23" s="136">
        <f>IF(AB23=0,"",ROUND('[1]Neprofi'!AZ25/AB23*100,2))</f>
        <v>0</v>
      </c>
      <c r="AF23" s="136">
        <f>IF(AB23=0,"",ROUND('[1]Neprofi'!BA25/AB23*100,2))</f>
        <v>22.29</v>
      </c>
      <c r="AG23" s="111">
        <f>SUM('[1]Neprofi'!AL25+'[1]Neprofi'!AM25)</f>
        <v>462</v>
      </c>
      <c r="AH23" s="112">
        <f>IF(AG23=0,"",ROUND('[1]Neprofi'!AL25/AG23*100,2))</f>
        <v>3.68</v>
      </c>
      <c r="AI23" s="111">
        <f>SUM('[1]Neprofi'!AN25+'[1]Neprofi'!AO25)</f>
        <v>0</v>
      </c>
      <c r="AJ23" s="112">
        <f t="shared" si="8"/>
      </c>
      <c r="AK23" s="112">
        <f>IF(AI23=0,"",ROUND('[1]Neprofi'!AN25/AI23*100,2))</f>
      </c>
      <c r="AL23" s="111">
        <f>'[1]Neprofi'!AP25</f>
        <v>0</v>
      </c>
      <c r="AM23" s="112">
        <f t="shared" si="9"/>
        <v>0</v>
      </c>
      <c r="AN23" s="111">
        <f>'[1]Neprofi'!BD25</f>
        <v>0</v>
      </c>
      <c r="AO23" s="111">
        <f>'[1]Neprofi'!BF25</f>
        <v>0</v>
      </c>
      <c r="AP23" s="111">
        <f>'[1]Neprofi'!BL25</f>
        <v>0</v>
      </c>
      <c r="AQ23" s="111">
        <f>'[1]Neprofi'!BO25</f>
        <v>0</v>
      </c>
      <c r="AR23" s="111">
        <f>'[1]Neprofi'!BP25</f>
        <v>0</v>
      </c>
      <c r="AS23" s="111">
        <f>'[1]Neprofi'!BQ25</f>
        <v>0</v>
      </c>
      <c r="AT23" s="111">
        <f>'[1]Neprofi'!BR25</f>
        <v>0</v>
      </c>
      <c r="AU23" s="111">
        <f>SUM('[1]Neprofi'!BT25+'[1]Neprofi'!BV25+'[1]Neprofi'!BX25)</f>
        <v>0</v>
      </c>
      <c r="AV23" s="112">
        <f>IF(C23=0,"",ROUND('[1]Neprofi'!CB25/(C23/1000),2))</f>
        <v>3.03</v>
      </c>
      <c r="AW23" s="111">
        <f>'[1]Neprofi'!CD25</f>
        <v>1</v>
      </c>
      <c r="AX23" s="112">
        <f t="shared" si="10"/>
        <v>3.03</v>
      </c>
      <c r="AY23" s="112">
        <f>IF(C23=0,"",ROUND('[1]Neprofi'!CA25/(C23/1000),2))</f>
        <v>51.52</v>
      </c>
      <c r="AZ23" s="111">
        <f>'[1]Neprofi'!CG25</f>
        <v>2</v>
      </c>
      <c r="BA23" s="111">
        <f>'[1]Neprofi'!CI25</f>
        <v>1</v>
      </c>
      <c r="BB23" s="111">
        <f>'[1]Neprofi'!CK25</f>
        <v>0</v>
      </c>
      <c r="BC23" s="111">
        <f>'[1]Neprofi'!CJ25</f>
        <v>0</v>
      </c>
      <c r="BD23" s="111">
        <f>SUM('[1]Neprofi'!CL25+'[1]Neprofi'!CM25)</f>
        <v>0</v>
      </c>
      <c r="BE23" s="136">
        <f>IF(BD23=0,"",ROUND('[1]Neprofi'!CM25/BD23*100,2))</f>
      </c>
      <c r="BF23" s="111">
        <f>SUM('[1]Neprofi'!CN25+'[1]Neprofi'!CO25)</f>
        <v>0</v>
      </c>
      <c r="BG23" s="111">
        <f>'[1]Neprofi'!CP25</f>
        <v>0</v>
      </c>
      <c r="BH23" s="111">
        <f>'[1]Neprofi'!CQ25</f>
        <v>0</v>
      </c>
      <c r="BI23" s="111">
        <f>SUM('[1]Neprofi'!CR25+'[1]Neprofi'!CS25)</f>
        <v>0</v>
      </c>
      <c r="BJ23" s="111">
        <f>'[1]Neprofi'!CT25</f>
        <v>0</v>
      </c>
      <c r="BK23" s="111">
        <f>'[1]Neprofi'!CV25</f>
        <v>0</v>
      </c>
      <c r="BL23" s="138">
        <f>'[1]Neprofi'!CX25</f>
        <v>0</v>
      </c>
      <c r="BM23" s="139">
        <f t="shared" si="0"/>
        <v>0</v>
      </c>
      <c r="BN23" s="139">
        <f t="shared" si="1"/>
        <v>0</v>
      </c>
      <c r="BO23" s="140">
        <f t="shared" si="2"/>
        <v>0</v>
      </c>
    </row>
    <row r="24" spans="1:67" s="129" customFormat="1" ht="12.75">
      <c r="A24" s="362">
        <f>'[1]Neprofi'!A26</f>
        <v>17</v>
      </c>
      <c r="B24" s="135" t="str">
        <f>IF('[1]Neprofi'!B26="","",CONCATENATE('[1]Neprofi'!B26))</f>
        <v>Křišťanovice</v>
      </c>
      <c r="C24" s="110">
        <f>'[1]Neprofi'!D26</f>
        <v>269</v>
      </c>
      <c r="D24" s="111">
        <f>'[1]Neprofi'!H26-'[1]Neprofi'!EZ26</f>
        <v>4024</v>
      </c>
      <c r="E24" s="112">
        <f>IF(D24=0,"",ROUND('[1]Neprofi'!U26/D24*100,2))</f>
        <v>99.95</v>
      </c>
      <c r="F24" s="112">
        <f>IF(C24=0,"",ROUND('[1]Neprofi'!T26/C24*1000,2))</f>
        <v>3.72</v>
      </c>
      <c r="G24" s="111">
        <f>'[1]Neprofi'!V26-'[1]Neprofi'!EY26</f>
        <v>33</v>
      </c>
      <c r="H24" s="110">
        <f>IF('[1]Neprofi'!U26=0,"",ROUND(G24/'[1]Neprofi'!U26*100,2))</f>
        <v>0.82</v>
      </c>
      <c r="I24" s="113">
        <f t="shared" si="11"/>
        <v>122.68</v>
      </c>
      <c r="J24" s="137">
        <f>IF(C24=0,"",ROUND(('[1]Neprofi'!EI26-'[1]Neprofi'!EX26)/C24,2))</f>
        <v>9.22</v>
      </c>
      <c r="K24" s="137">
        <f>IF(AB24=0,"",ROUND(('[1]Neprofi'!EI26-'[1]Neprofi'!EX26)/AB24,2))</f>
        <v>2.59</v>
      </c>
      <c r="L24" s="113">
        <f>IF('[1]Neprofi'!EI26=0,"",ROUND('[1]Neprofi'!EJ26/'[1]Neprofi'!EI26*100,2))</f>
        <v>13.27</v>
      </c>
      <c r="M24" s="113">
        <f>IF('[1]Neprofi'!EI26=0,"",ROUND('[1]Neprofi'!EK26/'[1]Neprofi'!EI26*100,2))</f>
        <v>0</v>
      </c>
      <c r="N24" s="110">
        <f>'[1]Neprofi'!BN26</f>
        <v>140</v>
      </c>
      <c r="O24" s="110">
        <f t="shared" si="12"/>
        <v>4164</v>
      </c>
      <c r="P24" s="113">
        <f t="shared" si="13"/>
        <v>15.48</v>
      </c>
      <c r="Q24" s="112">
        <f t="shared" si="14"/>
        <v>0.23</v>
      </c>
      <c r="R24" s="111">
        <f>'[1]Neprofi'!AA26</f>
        <v>25</v>
      </c>
      <c r="S24" s="112">
        <f t="shared" si="3"/>
        <v>9.29</v>
      </c>
      <c r="T24" s="111">
        <f>'[1]Neprofi'!AB26</f>
        <v>2</v>
      </c>
      <c r="U24" s="112">
        <f t="shared" si="4"/>
        <v>8</v>
      </c>
      <c r="V24" s="111">
        <f>'[1]Neprofi'!AC26</f>
        <v>286</v>
      </c>
      <c r="W24" s="112">
        <f>IF(V24=0,"",ROUND('[1]Neprofi'!AD26/V24*100,2))</f>
        <v>100</v>
      </c>
      <c r="X24" s="112">
        <f>IF(V24=0,"",ROUND('[1]Neprofi'!AI26/V24*100,2))</f>
        <v>0</v>
      </c>
      <c r="Y24" s="112">
        <f>IF('[1]Neprofi'!AD26=0,"",ROUND('[1]Neprofi'!AF26/'[1]Neprofi'!AD26*100,2))</f>
        <v>0</v>
      </c>
      <c r="Z24" s="112">
        <f>IF('[1]Neprofi'!AD26=0,"",ROUND(SUM('[1]Neprofi'!AG26+'[1]Neprofi'!AH26)/'[1]Neprofi'!AD26*100,2))</f>
        <v>5.24</v>
      </c>
      <c r="AA24" s="112">
        <f t="shared" si="5"/>
        <v>1.06</v>
      </c>
      <c r="AB24" s="111">
        <f>'[1]Neprofi'!AK26</f>
        <v>958</v>
      </c>
      <c r="AC24" s="112">
        <f t="shared" si="6"/>
        <v>3.56</v>
      </c>
      <c r="AD24" s="112">
        <f t="shared" si="7"/>
        <v>38.32</v>
      </c>
      <c r="AE24" s="136">
        <f>IF(AB24=0,"",ROUND('[1]Neprofi'!AZ26/AB24*100,2))</f>
        <v>0</v>
      </c>
      <c r="AF24" s="136">
        <f>IF(AB24=0,"",ROUND('[1]Neprofi'!BA26/AB24*100,2))</f>
        <v>0</v>
      </c>
      <c r="AG24" s="111">
        <f>SUM('[1]Neprofi'!AL26+'[1]Neprofi'!AM26)</f>
        <v>815</v>
      </c>
      <c r="AH24" s="112">
        <f>IF(AG24=0,"",ROUND('[1]Neprofi'!AL26/AG24*100,2))</f>
        <v>3.19</v>
      </c>
      <c r="AI24" s="111">
        <f>SUM('[1]Neprofi'!AN26+'[1]Neprofi'!AO26)</f>
        <v>95</v>
      </c>
      <c r="AJ24" s="112">
        <f t="shared" si="8"/>
        <v>47.5</v>
      </c>
      <c r="AK24" s="112">
        <f>IF(AI24=0,"",ROUND('[1]Neprofi'!AN26/AI24*100,2))</f>
        <v>10.53</v>
      </c>
      <c r="AL24" s="111">
        <f>'[1]Neprofi'!AP26</f>
        <v>48</v>
      </c>
      <c r="AM24" s="112">
        <f t="shared" si="9"/>
        <v>5.01</v>
      </c>
      <c r="AN24" s="111">
        <f>'[1]Neprofi'!BD26</f>
        <v>2</v>
      </c>
      <c r="AO24" s="111">
        <f>'[1]Neprofi'!BF26</f>
        <v>0</v>
      </c>
      <c r="AP24" s="111">
        <f>'[1]Neprofi'!BL26</f>
        <v>0</v>
      </c>
      <c r="AQ24" s="111">
        <f>'[1]Neprofi'!BO26</f>
        <v>0</v>
      </c>
      <c r="AR24" s="111">
        <f>'[1]Neprofi'!BP26</f>
        <v>0</v>
      </c>
      <c r="AS24" s="111">
        <f>'[1]Neprofi'!BQ26</f>
        <v>1</v>
      </c>
      <c r="AT24" s="111">
        <f>'[1]Neprofi'!BR26</f>
        <v>0</v>
      </c>
      <c r="AU24" s="111">
        <f>SUM('[1]Neprofi'!BT26+'[1]Neprofi'!BV26+'[1]Neprofi'!BX26)</f>
        <v>0</v>
      </c>
      <c r="AV24" s="112">
        <f>IF(C24=0,"",ROUND('[1]Neprofi'!CB26/(C24/1000),2))</f>
        <v>7.43</v>
      </c>
      <c r="AW24" s="111">
        <f>'[1]Neprofi'!CD26</f>
        <v>0</v>
      </c>
      <c r="AX24" s="112">
        <f t="shared" si="10"/>
        <v>0</v>
      </c>
      <c r="AY24" s="112">
        <f>IF(C24=0,"",ROUND('[1]Neprofi'!CA26/(C24/1000),2))</f>
        <v>115.24</v>
      </c>
      <c r="AZ24" s="111">
        <f>'[1]Neprofi'!CG26</f>
        <v>4</v>
      </c>
      <c r="BA24" s="111">
        <f>'[1]Neprofi'!CI26</f>
        <v>0</v>
      </c>
      <c r="BB24" s="111">
        <f>'[1]Neprofi'!CK26</f>
        <v>0</v>
      </c>
      <c r="BC24" s="111">
        <f>'[1]Neprofi'!CJ26</f>
        <v>0</v>
      </c>
      <c r="BD24" s="111">
        <f>SUM('[1]Neprofi'!CL26+'[1]Neprofi'!CM26)</f>
        <v>0</v>
      </c>
      <c r="BE24" s="136">
        <f>IF(BD24=0,"",ROUND('[1]Neprofi'!CM26/BD24*100,2))</f>
      </c>
      <c r="BF24" s="111">
        <f>SUM('[1]Neprofi'!CN26+'[1]Neprofi'!CO26)</f>
        <v>0</v>
      </c>
      <c r="BG24" s="111">
        <f>'[1]Neprofi'!CP26</f>
        <v>0</v>
      </c>
      <c r="BH24" s="111">
        <f>'[1]Neprofi'!CQ26</f>
        <v>0</v>
      </c>
      <c r="BI24" s="111">
        <f>SUM('[1]Neprofi'!CR26+'[1]Neprofi'!CS26)</f>
        <v>0</v>
      </c>
      <c r="BJ24" s="111">
        <f>'[1]Neprofi'!CT26</f>
        <v>0</v>
      </c>
      <c r="BK24" s="111">
        <f>'[1]Neprofi'!CV26</f>
        <v>0</v>
      </c>
      <c r="BL24" s="138">
        <f>'[1]Neprofi'!CX26</f>
        <v>0</v>
      </c>
      <c r="BM24" s="139">
        <f t="shared" si="0"/>
        <v>0</v>
      </c>
      <c r="BN24" s="139">
        <f t="shared" si="1"/>
        <v>0</v>
      </c>
      <c r="BO24" s="140">
        <f t="shared" si="2"/>
        <v>0</v>
      </c>
    </row>
    <row r="25" spans="1:67" s="129" customFormat="1" ht="12.75">
      <c r="A25" s="362">
        <f>'[1]Neprofi'!A27</f>
        <v>18</v>
      </c>
      <c r="B25" s="135" t="str">
        <f>IF('[1]Neprofi'!B27="","",CONCATENATE('[1]Neprofi'!B27))</f>
        <v>Leskovec</v>
      </c>
      <c r="C25" s="110">
        <f>'[1]Neprofi'!D27</f>
        <v>429</v>
      </c>
      <c r="D25" s="111">
        <f>'[1]Neprofi'!H27-'[1]Neprofi'!EZ27</f>
        <v>3589</v>
      </c>
      <c r="E25" s="112">
        <f>IF(D25=0,"",ROUND('[1]Neprofi'!U27/D25*100,2))</f>
        <v>100</v>
      </c>
      <c r="F25" s="112">
        <f>IF(C25=0,"",ROUND('[1]Neprofi'!T27/C25*1000,2))</f>
        <v>0</v>
      </c>
      <c r="G25" s="111">
        <f>'[1]Neprofi'!V27-'[1]Neprofi'!EY27</f>
        <v>40</v>
      </c>
      <c r="H25" s="110">
        <f>IF('[1]Neprofi'!U27=0,"",ROUND(G25/'[1]Neprofi'!U27*100,2))</f>
        <v>1.11</v>
      </c>
      <c r="I25" s="113">
        <f t="shared" si="11"/>
        <v>93.24</v>
      </c>
      <c r="J25" s="137">
        <f>IF(C25=0,"",ROUND(('[1]Neprofi'!EI27-'[1]Neprofi'!EX27)/C25,2))</f>
        <v>11.65</v>
      </c>
      <c r="K25" s="137">
        <f>IF(AB25=0,"",ROUND(('[1]Neprofi'!EI27-'[1]Neprofi'!EX27)/AB25,2))</f>
        <v>4.96</v>
      </c>
      <c r="L25" s="113">
        <f>IF('[1]Neprofi'!EI27=0,"",ROUND('[1]Neprofi'!EJ27/'[1]Neprofi'!EI27*100,2))</f>
        <v>0</v>
      </c>
      <c r="M25" s="113">
        <f>IF('[1]Neprofi'!EI27=0,"",ROUND('[1]Neprofi'!EK27/'[1]Neprofi'!EI27*100,2))</f>
        <v>0</v>
      </c>
      <c r="N25" s="110">
        <f>'[1]Neprofi'!BN27</f>
        <v>420</v>
      </c>
      <c r="O25" s="110">
        <f t="shared" si="12"/>
        <v>4009</v>
      </c>
      <c r="P25" s="113">
        <f t="shared" si="13"/>
        <v>9.34</v>
      </c>
      <c r="Q25" s="112">
        <f t="shared" si="14"/>
        <v>0.25</v>
      </c>
      <c r="R25" s="111">
        <f>'[1]Neprofi'!AA27</f>
        <v>30</v>
      </c>
      <c r="S25" s="112">
        <f t="shared" si="3"/>
        <v>6.99</v>
      </c>
      <c r="T25" s="111">
        <f>'[1]Neprofi'!AB27</f>
        <v>7</v>
      </c>
      <c r="U25" s="112">
        <f t="shared" si="4"/>
        <v>23.33</v>
      </c>
      <c r="V25" s="111">
        <f>'[1]Neprofi'!AC27</f>
        <v>240</v>
      </c>
      <c r="W25" s="112">
        <f>IF(V25=0,"",ROUND('[1]Neprofi'!AD27/V25*100,2))</f>
        <v>100</v>
      </c>
      <c r="X25" s="112">
        <f>IF(V25=0,"",ROUND('[1]Neprofi'!AI27/V25*100,2))</f>
        <v>0</v>
      </c>
      <c r="Y25" s="112">
        <f>IF('[1]Neprofi'!AD27=0,"",ROUND('[1]Neprofi'!AF27/'[1]Neprofi'!AD27*100,2))</f>
        <v>0</v>
      </c>
      <c r="Z25" s="112">
        <f>IF('[1]Neprofi'!AD27=0,"",ROUND(SUM('[1]Neprofi'!AG27+'[1]Neprofi'!AH27)/'[1]Neprofi'!AD27*100,2))</f>
        <v>0</v>
      </c>
      <c r="AA25" s="112">
        <f t="shared" si="5"/>
        <v>0.56</v>
      </c>
      <c r="AB25" s="111">
        <f>'[1]Neprofi'!AK27</f>
        <v>1007</v>
      </c>
      <c r="AC25" s="112">
        <f t="shared" si="6"/>
        <v>2.35</v>
      </c>
      <c r="AD25" s="112">
        <f t="shared" si="7"/>
        <v>33.57</v>
      </c>
      <c r="AE25" s="136">
        <f>IF(AB25=0,"",ROUND('[1]Neprofi'!AZ27/AB25*100,2))</f>
        <v>0</v>
      </c>
      <c r="AF25" s="136">
        <f>IF(AB25=0,"",ROUND('[1]Neprofi'!BA27/AB25*100,2))</f>
        <v>0</v>
      </c>
      <c r="AG25" s="111">
        <f>SUM('[1]Neprofi'!AL27+'[1]Neprofi'!AM27)</f>
        <v>766</v>
      </c>
      <c r="AH25" s="112">
        <f>IF(AG25=0,"",ROUND('[1]Neprofi'!AL27/AG25*100,2))</f>
        <v>5.35</v>
      </c>
      <c r="AI25" s="111">
        <f>SUM('[1]Neprofi'!AN27+'[1]Neprofi'!AO27)</f>
        <v>241</v>
      </c>
      <c r="AJ25" s="112">
        <f t="shared" si="8"/>
        <v>34.43</v>
      </c>
      <c r="AK25" s="112">
        <f>IF(AI25=0,"",ROUND('[1]Neprofi'!AN27/AI25*100,2))</f>
        <v>14.52</v>
      </c>
      <c r="AL25" s="111">
        <f>'[1]Neprofi'!AP27</f>
        <v>0</v>
      </c>
      <c r="AM25" s="112">
        <f t="shared" si="9"/>
        <v>0</v>
      </c>
      <c r="AN25" s="111">
        <f>'[1]Neprofi'!BD27</f>
        <v>0</v>
      </c>
      <c r="AO25" s="111">
        <f>'[1]Neprofi'!BF27</f>
        <v>0</v>
      </c>
      <c r="AP25" s="111">
        <f>'[1]Neprofi'!BL27</f>
        <v>0</v>
      </c>
      <c r="AQ25" s="111">
        <f>'[1]Neprofi'!BO27</f>
        <v>0</v>
      </c>
      <c r="AR25" s="111">
        <f>'[1]Neprofi'!BP27</f>
        <v>0</v>
      </c>
      <c r="AS25" s="111">
        <f>'[1]Neprofi'!BQ27</f>
        <v>0</v>
      </c>
      <c r="AT25" s="111">
        <f>'[1]Neprofi'!BR27</f>
        <v>0</v>
      </c>
      <c r="AU25" s="111">
        <f>SUM('[1]Neprofi'!BT27+'[1]Neprofi'!BV27+'[1]Neprofi'!BX27)</f>
        <v>0</v>
      </c>
      <c r="AV25" s="112">
        <f>IF(C25=0,"",ROUND('[1]Neprofi'!CB27/(C25/1000),2))</f>
        <v>4.66</v>
      </c>
      <c r="AW25" s="111">
        <f>'[1]Neprofi'!CD27</f>
        <v>2</v>
      </c>
      <c r="AX25" s="112">
        <f t="shared" si="10"/>
        <v>4.66</v>
      </c>
      <c r="AY25" s="112">
        <f>IF(C25=0,"",ROUND('[1]Neprofi'!CA27/(C25/1000),2))</f>
        <v>76.92</v>
      </c>
      <c r="AZ25" s="111">
        <f>'[1]Neprofi'!CG27</f>
        <v>2</v>
      </c>
      <c r="BA25" s="111">
        <f>'[1]Neprofi'!CI27</f>
        <v>0</v>
      </c>
      <c r="BB25" s="111">
        <f>'[1]Neprofi'!CK27</f>
        <v>0</v>
      </c>
      <c r="BC25" s="111">
        <f>'[1]Neprofi'!CJ27</f>
        <v>0</v>
      </c>
      <c r="BD25" s="111">
        <f>SUM('[1]Neprofi'!CL27+'[1]Neprofi'!CM27)</f>
        <v>0</v>
      </c>
      <c r="BE25" s="136">
        <f>IF(BD25=0,"",ROUND('[1]Neprofi'!CM27/BD25*100,2))</f>
      </c>
      <c r="BF25" s="111">
        <f>SUM('[1]Neprofi'!CN27+'[1]Neprofi'!CO27)</f>
        <v>0</v>
      </c>
      <c r="BG25" s="111">
        <f>'[1]Neprofi'!CP27</f>
        <v>0</v>
      </c>
      <c r="BH25" s="111">
        <f>'[1]Neprofi'!CQ27</f>
        <v>0</v>
      </c>
      <c r="BI25" s="111">
        <f>SUM('[1]Neprofi'!CR27+'[1]Neprofi'!CS27)</f>
        <v>0</v>
      </c>
      <c r="BJ25" s="111">
        <f>'[1]Neprofi'!CT27</f>
        <v>0</v>
      </c>
      <c r="BK25" s="111">
        <f>'[1]Neprofi'!CV27</f>
        <v>0</v>
      </c>
      <c r="BL25" s="138">
        <f>'[1]Neprofi'!CX27</f>
        <v>0</v>
      </c>
      <c r="BM25" s="139">
        <f t="shared" si="0"/>
        <v>0</v>
      </c>
      <c r="BN25" s="139">
        <f t="shared" si="1"/>
        <v>0</v>
      </c>
      <c r="BO25" s="140">
        <f t="shared" si="2"/>
        <v>0</v>
      </c>
    </row>
    <row r="26" spans="1:67" s="129" customFormat="1" ht="12.75">
      <c r="A26" s="362">
        <f>'[1]Neprofi'!A28</f>
        <v>19</v>
      </c>
      <c r="B26" s="135" t="str">
        <f>IF('[1]Neprofi'!B28="","",CONCATENATE('[1]Neprofi'!B28))</f>
        <v>Liptaň</v>
      </c>
      <c r="C26" s="110">
        <f>'[1]Neprofi'!D28</f>
        <v>467</v>
      </c>
      <c r="D26" s="111">
        <f>'[1]Neprofi'!H28-'[1]Neprofi'!EZ28</f>
        <v>2864</v>
      </c>
      <c r="E26" s="112">
        <f>IF(D26=0,"",ROUND('[1]Neprofi'!U28/D26*100,2))</f>
        <v>100</v>
      </c>
      <c r="F26" s="112">
        <f>IF(C26=0,"",ROUND('[1]Neprofi'!T28/C26*1000,2))</f>
        <v>0</v>
      </c>
      <c r="G26" s="111">
        <f>'[1]Neprofi'!V28-'[1]Neprofi'!EY28</f>
        <v>33</v>
      </c>
      <c r="H26" s="110">
        <f>IF('[1]Neprofi'!U28=0,"",ROUND(G26/'[1]Neprofi'!U28*100,2))</f>
        <v>1.15</v>
      </c>
      <c r="I26" s="113">
        <f t="shared" si="11"/>
        <v>70.66</v>
      </c>
      <c r="J26" s="137">
        <f>IF(C26=0,"",ROUND(('[1]Neprofi'!EI28-'[1]Neprofi'!EX28)/C26,2))</f>
        <v>8.57</v>
      </c>
      <c r="K26" s="137">
        <f>IF(AB26=0,"",ROUND(('[1]Neprofi'!EI28-'[1]Neprofi'!EX28)/AB26,2))</f>
        <v>8.68</v>
      </c>
      <c r="L26" s="113">
        <f>IF('[1]Neprofi'!EI28=0,"",ROUND('[1]Neprofi'!EJ28/'[1]Neprofi'!EI28*100,2))</f>
        <v>0</v>
      </c>
      <c r="M26" s="113">
        <f>IF('[1]Neprofi'!EI28=0,"",ROUND('[1]Neprofi'!EK28/'[1]Neprofi'!EI28*100,2))</f>
        <v>0</v>
      </c>
      <c r="N26" s="110">
        <f>'[1]Neprofi'!BN28</f>
        <v>281</v>
      </c>
      <c r="O26" s="110">
        <f t="shared" si="12"/>
        <v>3145</v>
      </c>
      <c r="P26" s="113">
        <f t="shared" si="13"/>
        <v>6.73</v>
      </c>
      <c r="Q26" s="112">
        <f t="shared" si="14"/>
        <v>0.15</v>
      </c>
      <c r="R26" s="111">
        <f>'[1]Neprofi'!AA28</f>
        <v>41</v>
      </c>
      <c r="S26" s="112">
        <f t="shared" si="3"/>
        <v>8.78</v>
      </c>
      <c r="T26" s="111">
        <f>'[1]Neprofi'!AB28</f>
        <v>10</v>
      </c>
      <c r="U26" s="112">
        <f t="shared" si="4"/>
        <v>24.39</v>
      </c>
      <c r="V26" s="111">
        <f>'[1]Neprofi'!AC28</f>
        <v>338</v>
      </c>
      <c r="W26" s="112">
        <f>IF(V26=0,"",ROUND('[1]Neprofi'!AD28/V26*100,2))</f>
        <v>100</v>
      </c>
      <c r="X26" s="112">
        <f>IF(V26=0,"",ROUND('[1]Neprofi'!AI28/V26*100,2))</f>
        <v>0</v>
      </c>
      <c r="Y26" s="112">
        <f>IF('[1]Neprofi'!AD28=0,"",ROUND('[1]Neprofi'!AF28/'[1]Neprofi'!AD28*100,2))</f>
        <v>5.92</v>
      </c>
      <c r="Z26" s="112">
        <f>IF('[1]Neprofi'!AD28=0,"",ROUND(SUM('[1]Neprofi'!AG28+'[1]Neprofi'!AH28)/'[1]Neprofi'!AD28*100,2))</f>
        <v>0</v>
      </c>
      <c r="AA26" s="112">
        <f t="shared" si="5"/>
        <v>0.72</v>
      </c>
      <c r="AB26" s="111">
        <f>'[1]Neprofi'!AK28</f>
        <v>461</v>
      </c>
      <c r="AC26" s="112">
        <f t="shared" si="6"/>
        <v>0.99</v>
      </c>
      <c r="AD26" s="112">
        <f t="shared" si="7"/>
        <v>11.24</v>
      </c>
      <c r="AE26" s="136">
        <f>IF(AB26=0,"",ROUND('[1]Neprofi'!AZ28/AB26*100,2))</f>
        <v>0</v>
      </c>
      <c r="AF26" s="136">
        <f>IF(AB26=0,"",ROUND('[1]Neprofi'!BA28/AB26*100,2))</f>
        <v>0</v>
      </c>
      <c r="AG26" s="111">
        <f>SUM('[1]Neprofi'!AL28+'[1]Neprofi'!AM28)</f>
        <v>130</v>
      </c>
      <c r="AH26" s="112">
        <f>IF(AG26=0,"",ROUND('[1]Neprofi'!AL28/AG26*100,2))</f>
        <v>0.77</v>
      </c>
      <c r="AI26" s="111">
        <f>SUM('[1]Neprofi'!AN28+'[1]Neprofi'!AO28)</f>
        <v>32</v>
      </c>
      <c r="AJ26" s="112">
        <f t="shared" si="8"/>
        <v>3.2</v>
      </c>
      <c r="AK26" s="112">
        <f>IF(AI26=0,"",ROUND('[1]Neprofi'!AN28/AI26*100,2))</f>
        <v>40.63</v>
      </c>
      <c r="AL26" s="111">
        <f>'[1]Neprofi'!AP28</f>
        <v>299</v>
      </c>
      <c r="AM26" s="112">
        <f t="shared" si="9"/>
        <v>64.86</v>
      </c>
      <c r="AN26" s="111">
        <f>'[1]Neprofi'!BD28</f>
        <v>0</v>
      </c>
      <c r="AO26" s="111">
        <f>'[1]Neprofi'!BF28</f>
        <v>0</v>
      </c>
      <c r="AP26" s="111">
        <f>'[1]Neprofi'!BL28</f>
        <v>0</v>
      </c>
      <c r="AQ26" s="111">
        <f>'[1]Neprofi'!BO28</f>
        <v>0</v>
      </c>
      <c r="AR26" s="111">
        <f>'[1]Neprofi'!BP28</f>
        <v>0</v>
      </c>
      <c r="AS26" s="111">
        <f>'[1]Neprofi'!BQ28</f>
        <v>0</v>
      </c>
      <c r="AT26" s="111">
        <f>'[1]Neprofi'!BR28</f>
        <v>0</v>
      </c>
      <c r="AU26" s="111">
        <f>SUM('[1]Neprofi'!BT28+'[1]Neprofi'!BV28+'[1]Neprofi'!BX28)</f>
        <v>0</v>
      </c>
      <c r="AV26" s="112">
        <f>IF(C26=0,"",ROUND('[1]Neprofi'!CB28/(C26/1000),2))</f>
        <v>19.27</v>
      </c>
      <c r="AW26" s="111">
        <f>'[1]Neprofi'!CD28</f>
        <v>1</v>
      </c>
      <c r="AX26" s="112">
        <f t="shared" si="10"/>
        <v>2.14</v>
      </c>
      <c r="AY26" s="112">
        <f>IF(C26=0,"",ROUND('[1]Neprofi'!CA28/(C26/1000),2))</f>
        <v>96.36</v>
      </c>
      <c r="AZ26" s="111">
        <f>'[1]Neprofi'!CG28</f>
        <v>3</v>
      </c>
      <c r="BA26" s="111">
        <f>'[1]Neprofi'!CI28</f>
        <v>0</v>
      </c>
      <c r="BB26" s="111">
        <f>'[1]Neprofi'!CK28</f>
        <v>0</v>
      </c>
      <c r="BC26" s="111">
        <f>'[1]Neprofi'!CJ28</f>
        <v>0</v>
      </c>
      <c r="BD26" s="111">
        <f>SUM('[1]Neprofi'!CL28+'[1]Neprofi'!CM28)</f>
        <v>0</v>
      </c>
      <c r="BE26" s="136">
        <f>IF(BD26=0,"",ROUND('[1]Neprofi'!CM28/BD26*100,2))</f>
      </c>
      <c r="BF26" s="111">
        <f>SUM('[1]Neprofi'!CN28+'[1]Neprofi'!CO28)</f>
        <v>0</v>
      </c>
      <c r="BG26" s="111">
        <f>'[1]Neprofi'!CP28</f>
        <v>0</v>
      </c>
      <c r="BH26" s="111">
        <f>'[1]Neprofi'!CQ28</f>
        <v>0</v>
      </c>
      <c r="BI26" s="111">
        <f>SUM('[1]Neprofi'!CR28+'[1]Neprofi'!CS28)</f>
        <v>0</v>
      </c>
      <c r="BJ26" s="111">
        <f>'[1]Neprofi'!CT28</f>
        <v>0</v>
      </c>
      <c r="BK26" s="111">
        <f>'[1]Neprofi'!CV28</f>
        <v>0</v>
      </c>
      <c r="BL26" s="138">
        <f>'[1]Neprofi'!CX28</f>
        <v>0</v>
      </c>
      <c r="BM26" s="139">
        <f t="shared" si="0"/>
        <v>0</v>
      </c>
      <c r="BN26" s="139">
        <f t="shared" si="1"/>
        <v>0</v>
      </c>
      <c r="BO26" s="140">
        <f t="shared" si="2"/>
        <v>0</v>
      </c>
    </row>
    <row r="27" spans="1:67" s="129" customFormat="1" ht="12.75">
      <c r="A27" s="362">
        <f>'[1]Neprofi'!A29</f>
        <v>20</v>
      </c>
      <c r="B27" s="135" t="str">
        <f>IF('[1]Neprofi'!B29="","",CONCATENATE('[1]Neprofi'!B29))</f>
        <v>Lomnice</v>
      </c>
      <c r="C27" s="110">
        <f>'[1]Neprofi'!D29</f>
        <v>513</v>
      </c>
      <c r="D27" s="111">
        <f>'[1]Neprofi'!H29-'[1]Neprofi'!EZ29</f>
        <v>3551</v>
      </c>
      <c r="E27" s="112">
        <f>IF(D27=0,"",ROUND('[1]Neprofi'!U29/D27*100,2))</f>
        <v>100</v>
      </c>
      <c r="F27" s="112">
        <f>IF(C27=0,"",ROUND('[1]Neprofi'!T29/C27*1000,2))</f>
        <v>0</v>
      </c>
      <c r="G27" s="111">
        <f>'[1]Neprofi'!V29-'[1]Neprofi'!EY29</f>
        <v>44</v>
      </c>
      <c r="H27" s="110">
        <f>IF('[1]Neprofi'!U29=0,"",ROUND(G27/'[1]Neprofi'!U29*100,2))</f>
        <v>1.24</v>
      </c>
      <c r="I27" s="113">
        <f t="shared" si="11"/>
        <v>85.77</v>
      </c>
      <c r="J27" s="137">
        <f>IF(C27=0,"",ROUND(('[1]Neprofi'!EI29-'[1]Neprofi'!EX29)/C27,2))</f>
        <v>5.64</v>
      </c>
      <c r="K27" s="137">
        <f>IF(AB27=0,"",ROUND(('[1]Neprofi'!EI29-'[1]Neprofi'!EX29)/AB27,2))</f>
        <v>7.02</v>
      </c>
      <c r="L27" s="113">
        <f>IF('[1]Neprofi'!EI29=0,"",ROUND('[1]Neprofi'!EJ29/'[1]Neprofi'!EI29*100,2))</f>
        <v>0</v>
      </c>
      <c r="M27" s="113">
        <f>IF('[1]Neprofi'!EI29=0,"",ROUND('[1]Neprofi'!EK29/'[1]Neprofi'!EI29*100,2))</f>
        <v>0</v>
      </c>
      <c r="N27" s="110">
        <f>'[1]Neprofi'!BN29</f>
        <v>720</v>
      </c>
      <c r="O27" s="110">
        <f t="shared" si="12"/>
        <v>4271</v>
      </c>
      <c r="P27" s="113">
        <f t="shared" si="13"/>
        <v>8.33</v>
      </c>
      <c r="Q27" s="112">
        <f t="shared" si="14"/>
        <v>0.1</v>
      </c>
      <c r="R27" s="111">
        <f>'[1]Neprofi'!AA29</f>
        <v>45</v>
      </c>
      <c r="S27" s="112">
        <f t="shared" si="3"/>
        <v>8.77</v>
      </c>
      <c r="T27" s="111">
        <f>'[1]Neprofi'!AB29</f>
        <v>1</v>
      </c>
      <c r="U27" s="112">
        <f t="shared" si="4"/>
        <v>2.22</v>
      </c>
      <c r="V27" s="111">
        <f>'[1]Neprofi'!AC29</f>
        <v>134</v>
      </c>
      <c r="W27" s="112">
        <f>IF(V27=0,"",ROUND('[1]Neprofi'!AD29/V27*100,2))</f>
        <v>100</v>
      </c>
      <c r="X27" s="112">
        <f>IF(V27=0,"",ROUND('[1]Neprofi'!AI29/V27*100,2))</f>
        <v>0</v>
      </c>
      <c r="Y27" s="112">
        <f>IF('[1]Neprofi'!AD29=0,"",ROUND('[1]Neprofi'!AF29/'[1]Neprofi'!AD29*100,2))</f>
        <v>0</v>
      </c>
      <c r="Z27" s="112">
        <f>IF('[1]Neprofi'!AD29=0,"",ROUND(SUM('[1]Neprofi'!AG29+'[1]Neprofi'!AH29)/'[1]Neprofi'!AD29*100,2))</f>
        <v>0</v>
      </c>
      <c r="AA27" s="112">
        <f t="shared" si="5"/>
        <v>0.26</v>
      </c>
      <c r="AB27" s="111">
        <f>'[1]Neprofi'!AK29</f>
        <v>412</v>
      </c>
      <c r="AC27" s="112">
        <f t="shared" si="6"/>
        <v>0.8</v>
      </c>
      <c r="AD27" s="112">
        <f t="shared" si="7"/>
        <v>9.16</v>
      </c>
      <c r="AE27" s="136">
        <f>IF(AB27=0,"",ROUND('[1]Neprofi'!AZ29/AB27*100,2))</f>
        <v>0</v>
      </c>
      <c r="AF27" s="136">
        <f>IF(AB27=0,"",ROUND('[1]Neprofi'!BA29/AB27*100,2))</f>
        <v>0</v>
      </c>
      <c r="AG27" s="111">
        <f>SUM('[1]Neprofi'!AL29+'[1]Neprofi'!AM29)</f>
        <v>400</v>
      </c>
      <c r="AH27" s="112">
        <f>IF(AG27=0,"",ROUND('[1]Neprofi'!AL29/AG27*100,2))</f>
        <v>1.25</v>
      </c>
      <c r="AI27" s="111">
        <f>SUM('[1]Neprofi'!AN29+'[1]Neprofi'!AO29)</f>
        <v>12</v>
      </c>
      <c r="AJ27" s="112">
        <f t="shared" si="8"/>
        <v>12</v>
      </c>
      <c r="AK27" s="112">
        <f>IF(AI27=0,"",ROUND('[1]Neprofi'!AN29/AI27*100,2))</f>
        <v>0</v>
      </c>
      <c r="AL27" s="111">
        <f>'[1]Neprofi'!AP29</f>
        <v>0</v>
      </c>
      <c r="AM27" s="112">
        <f t="shared" si="9"/>
        <v>0</v>
      </c>
      <c r="AN27" s="111">
        <f>'[1]Neprofi'!BD29</f>
        <v>0</v>
      </c>
      <c r="AO27" s="111">
        <f>'[1]Neprofi'!BF29</f>
        <v>0</v>
      </c>
      <c r="AP27" s="111">
        <f>'[1]Neprofi'!BL29</f>
        <v>0</v>
      </c>
      <c r="AQ27" s="111">
        <f>'[1]Neprofi'!BO29</f>
        <v>0</v>
      </c>
      <c r="AR27" s="111">
        <f>'[1]Neprofi'!BP29</f>
        <v>0</v>
      </c>
      <c r="AS27" s="111">
        <f>'[1]Neprofi'!BQ29</f>
        <v>0</v>
      </c>
      <c r="AT27" s="111">
        <f>'[1]Neprofi'!BR29</f>
        <v>0</v>
      </c>
      <c r="AU27" s="111">
        <f>SUM('[1]Neprofi'!BT29+'[1]Neprofi'!BV29+'[1]Neprofi'!BX29)</f>
        <v>0</v>
      </c>
      <c r="AV27" s="112">
        <f>IF(C27=0,"",ROUND('[1]Neprofi'!CB29/(C27/1000),2))</f>
        <v>1.95</v>
      </c>
      <c r="AW27" s="111">
        <f>'[1]Neprofi'!CD29</f>
        <v>1</v>
      </c>
      <c r="AX27" s="112">
        <f t="shared" si="10"/>
        <v>1.95</v>
      </c>
      <c r="AY27" s="112">
        <f>IF(C27=0,"",ROUND('[1]Neprofi'!CA29/(C27/1000),2))</f>
        <v>52.63</v>
      </c>
      <c r="AZ27" s="111">
        <f>'[1]Neprofi'!CG29</f>
        <v>2</v>
      </c>
      <c r="BA27" s="111">
        <f>'[1]Neprofi'!CI29</f>
        <v>1</v>
      </c>
      <c r="BB27" s="111">
        <f>'[1]Neprofi'!CK29</f>
        <v>0</v>
      </c>
      <c r="BC27" s="111">
        <f>'[1]Neprofi'!CJ29</f>
        <v>1</v>
      </c>
      <c r="BD27" s="111">
        <f>SUM('[1]Neprofi'!CL29+'[1]Neprofi'!CM29)</f>
        <v>0</v>
      </c>
      <c r="BE27" s="136">
        <f>IF(BD27=0,"",ROUND('[1]Neprofi'!CM29/BD27*100,2))</f>
      </c>
      <c r="BF27" s="111">
        <f>SUM('[1]Neprofi'!CN29+'[1]Neprofi'!CO29)</f>
        <v>0</v>
      </c>
      <c r="BG27" s="111">
        <f>'[1]Neprofi'!CP29</f>
        <v>0</v>
      </c>
      <c r="BH27" s="111">
        <f>'[1]Neprofi'!CQ29</f>
        <v>0</v>
      </c>
      <c r="BI27" s="111">
        <f>SUM('[1]Neprofi'!CR29+'[1]Neprofi'!CS29)</f>
        <v>0</v>
      </c>
      <c r="BJ27" s="111">
        <f>'[1]Neprofi'!CT29</f>
        <v>0</v>
      </c>
      <c r="BK27" s="111">
        <f>'[1]Neprofi'!CV29</f>
        <v>0</v>
      </c>
      <c r="BL27" s="138">
        <f>'[1]Neprofi'!CX29</f>
        <v>0</v>
      </c>
      <c r="BM27" s="139">
        <f t="shared" si="0"/>
        <v>0</v>
      </c>
      <c r="BN27" s="139">
        <f t="shared" si="1"/>
        <v>0</v>
      </c>
      <c r="BO27" s="140">
        <f t="shared" si="2"/>
        <v>0</v>
      </c>
    </row>
    <row r="28" spans="1:67" s="129" customFormat="1" ht="12.75">
      <c r="A28" s="362">
        <f>'[1]Neprofi'!A30</f>
        <v>21</v>
      </c>
      <c r="B28" s="135" t="str">
        <f>IF('[1]Neprofi'!B30="","",CONCATENATE('[1]Neprofi'!B30))</f>
        <v>Ludvíkov</v>
      </c>
      <c r="C28" s="110">
        <f>'[1]Neprofi'!D30</f>
        <v>306</v>
      </c>
      <c r="D28" s="111">
        <f>'[1]Neprofi'!H30-'[1]Neprofi'!EZ30</f>
        <v>1824</v>
      </c>
      <c r="E28" s="112">
        <f>IF(D28=0,"",ROUND('[1]Neprofi'!U30/D28*100,2))</f>
        <v>100</v>
      </c>
      <c r="F28" s="112">
        <f>IF(C28=0,"",ROUND('[1]Neprofi'!T30/C28*1000,2))</f>
        <v>0</v>
      </c>
      <c r="G28" s="111">
        <f>'[1]Neprofi'!V30-'[1]Neprofi'!EY30</f>
        <v>10</v>
      </c>
      <c r="H28" s="110">
        <f>IF('[1]Neprofi'!U30=0,"",ROUND(G28/'[1]Neprofi'!U30*100,2))</f>
        <v>0.55</v>
      </c>
      <c r="I28" s="113">
        <f t="shared" si="11"/>
        <v>32.68</v>
      </c>
      <c r="J28" s="137">
        <f>IF(C28=0,"",ROUND(('[1]Neprofi'!EI30-'[1]Neprofi'!EX30)/C28,2))</f>
        <v>3.27</v>
      </c>
      <c r="K28" s="137">
        <f>IF(AB28=0,"",ROUND(('[1]Neprofi'!EI30-'[1]Neprofi'!EX30)/AB28,2))</f>
        <v>1.25</v>
      </c>
      <c r="L28" s="113">
        <f>IF('[1]Neprofi'!EI30=0,"",ROUND('[1]Neprofi'!EJ30/'[1]Neprofi'!EI30*100,2))</f>
        <v>0</v>
      </c>
      <c r="M28" s="113">
        <f>IF('[1]Neprofi'!EI30=0,"",ROUND('[1]Neprofi'!EK30/'[1]Neprofi'!EI30*100,2))</f>
        <v>0</v>
      </c>
      <c r="N28" s="110">
        <f>'[1]Neprofi'!BN30</f>
        <v>280</v>
      </c>
      <c r="O28" s="110">
        <f t="shared" si="12"/>
        <v>2104</v>
      </c>
      <c r="P28" s="113">
        <f t="shared" si="13"/>
        <v>6.88</v>
      </c>
      <c r="Q28" s="112">
        <f t="shared" si="14"/>
        <v>0.38</v>
      </c>
      <c r="R28" s="111">
        <f>'[1]Neprofi'!AA30</f>
        <v>28</v>
      </c>
      <c r="S28" s="112">
        <f t="shared" si="3"/>
        <v>9.15</v>
      </c>
      <c r="T28" s="111">
        <f>'[1]Neprofi'!AB30</f>
        <v>12</v>
      </c>
      <c r="U28" s="112">
        <f t="shared" si="4"/>
        <v>42.86</v>
      </c>
      <c r="V28" s="111">
        <f>'[1]Neprofi'!AC30</f>
        <v>210</v>
      </c>
      <c r="W28" s="112">
        <f>IF(V28=0,"",ROUND('[1]Neprofi'!AD30/V28*100,2))</f>
        <v>100</v>
      </c>
      <c r="X28" s="112">
        <f>IF(V28=0,"",ROUND('[1]Neprofi'!AI30/V28*100,2))</f>
        <v>0</v>
      </c>
      <c r="Y28" s="112">
        <f>IF('[1]Neprofi'!AD30=0,"",ROUND('[1]Neprofi'!AF30/'[1]Neprofi'!AD30*100,2))</f>
        <v>0</v>
      </c>
      <c r="Z28" s="112">
        <f>IF('[1]Neprofi'!AD30=0,"",ROUND(SUM('[1]Neprofi'!AG30+'[1]Neprofi'!AH30)/'[1]Neprofi'!AD30*100,2))</f>
        <v>42.86</v>
      </c>
      <c r="AA28" s="112">
        <f t="shared" si="5"/>
        <v>0.69</v>
      </c>
      <c r="AB28" s="111">
        <f>'[1]Neprofi'!AK30</f>
        <v>800</v>
      </c>
      <c r="AC28" s="112">
        <f t="shared" si="6"/>
        <v>2.61</v>
      </c>
      <c r="AD28" s="112">
        <f t="shared" si="7"/>
        <v>28.57</v>
      </c>
      <c r="AE28" s="136">
        <f>IF(AB28=0,"",ROUND('[1]Neprofi'!AZ30/AB28*100,2))</f>
        <v>0</v>
      </c>
      <c r="AF28" s="136">
        <f>IF(AB28=0,"",ROUND('[1]Neprofi'!BA30/AB28*100,2))</f>
        <v>0</v>
      </c>
      <c r="AG28" s="111">
        <f>SUM('[1]Neprofi'!AL30+'[1]Neprofi'!AM30)</f>
        <v>420</v>
      </c>
      <c r="AH28" s="112">
        <f>IF(AG28=0,"",ROUND('[1]Neprofi'!AL30/AG28*100,2))</f>
        <v>28.57</v>
      </c>
      <c r="AI28" s="111">
        <f>SUM('[1]Neprofi'!AN30+'[1]Neprofi'!AO30)</f>
        <v>380</v>
      </c>
      <c r="AJ28" s="112">
        <f t="shared" si="8"/>
        <v>31.67</v>
      </c>
      <c r="AK28" s="112">
        <f>IF(AI28=0,"",ROUND('[1]Neprofi'!AN30/AI28*100,2))</f>
        <v>44.74</v>
      </c>
      <c r="AL28" s="111">
        <f>'[1]Neprofi'!AP30</f>
        <v>0</v>
      </c>
      <c r="AM28" s="112">
        <f t="shared" si="9"/>
        <v>0</v>
      </c>
      <c r="AN28" s="111">
        <f>'[1]Neprofi'!BD30</f>
        <v>0</v>
      </c>
      <c r="AO28" s="111">
        <f>'[1]Neprofi'!BF30</f>
        <v>0</v>
      </c>
      <c r="AP28" s="111">
        <f>'[1]Neprofi'!BL30</f>
        <v>0</v>
      </c>
      <c r="AQ28" s="111">
        <f>'[1]Neprofi'!BO30</f>
        <v>0</v>
      </c>
      <c r="AR28" s="111">
        <f>'[1]Neprofi'!BP30</f>
        <v>0</v>
      </c>
      <c r="AS28" s="111">
        <f>'[1]Neprofi'!BQ30</f>
        <v>1</v>
      </c>
      <c r="AT28" s="111">
        <f>'[1]Neprofi'!BR30</f>
        <v>0</v>
      </c>
      <c r="AU28" s="111">
        <f>SUM('[1]Neprofi'!BT30+'[1]Neprofi'!BV30+'[1]Neprofi'!BX30)</f>
        <v>0</v>
      </c>
      <c r="AV28" s="112">
        <f>IF(C28=0,"",ROUND('[1]Neprofi'!CB30/(C28/1000),2))</f>
        <v>13.07</v>
      </c>
      <c r="AW28" s="111">
        <f>'[1]Neprofi'!CD30</f>
        <v>1</v>
      </c>
      <c r="AX28" s="112">
        <f t="shared" si="10"/>
        <v>3.27</v>
      </c>
      <c r="AY28" s="112">
        <f>IF(C28=0,"",ROUND('[1]Neprofi'!CA30/(C28/1000),2))</f>
        <v>98.04</v>
      </c>
      <c r="AZ28" s="111">
        <f>'[1]Neprofi'!CG30</f>
        <v>2</v>
      </c>
      <c r="BA28" s="111">
        <f>'[1]Neprofi'!CI30</f>
        <v>1</v>
      </c>
      <c r="BB28" s="111">
        <f>'[1]Neprofi'!CK30</f>
        <v>0</v>
      </c>
      <c r="BC28" s="111">
        <f>'[1]Neprofi'!CJ30</f>
        <v>0</v>
      </c>
      <c r="BD28" s="111">
        <f>SUM('[1]Neprofi'!CL30+'[1]Neprofi'!CM30)</f>
        <v>0</v>
      </c>
      <c r="BE28" s="136">
        <f>IF(BD28=0,"",ROUND('[1]Neprofi'!CM30/BD28*100,2))</f>
      </c>
      <c r="BF28" s="111">
        <f>SUM('[1]Neprofi'!CN30+'[1]Neprofi'!CO30)</f>
        <v>0</v>
      </c>
      <c r="BG28" s="111">
        <f>'[1]Neprofi'!CP30</f>
        <v>0</v>
      </c>
      <c r="BH28" s="111">
        <f>'[1]Neprofi'!CQ30</f>
        <v>0</v>
      </c>
      <c r="BI28" s="111">
        <f>SUM('[1]Neprofi'!CR30+'[1]Neprofi'!CS30)</f>
        <v>0</v>
      </c>
      <c r="BJ28" s="111">
        <f>'[1]Neprofi'!CT30</f>
        <v>0</v>
      </c>
      <c r="BK28" s="111">
        <f>'[1]Neprofi'!CV30</f>
        <v>0</v>
      </c>
      <c r="BL28" s="138">
        <f>'[1]Neprofi'!CX30</f>
        <v>0</v>
      </c>
      <c r="BM28" s="139">
        <f t="shared" si="0"/>
        <v>0</v>
      </c>
      <c r="BN28" s="139">
        <f t="shared" si="1"/>
        <v>0</v>
      </c>
      <c r="BO28" s="140">
        <f t="shared" si="2"/>
        <v>0</v>
      </c>
    </row>
    <row r="29" spans="1:67" s="129" customFormat="1" ht="12.75">
      <c r="A29" s="362">
        <f>'[1]Neprofi'!A31</f>
        <v>22</v>
      </c>
      <c r="B29" s="135" t="str">
        <f>IF('[1]Neprofi'!B31="","",CONCATENATE('[1]Neprofi'!B31))</f>
        <v>Malá Morávka</v>
      </c>
      <c r="C29" s="110">
        <f>'[1]Neprofi'!D31</f>
        <v>696</v>
      </c>
      <c r="D29" s="111">
        <f>'[1]Neprofi'!H31-'[1]Neprofi'!EZ31</f>
        <v>3283</v>
      </c>
      <c r="E29" s="112">
        <f>IF(D29=0,"",ROUND('[1]Neprofi'!U31/D29*100,2))</f>
        <v>100</v>
      </c>
      <c r="F29" s="112">
        <f>IF(C29=0,"",ROUND('[1]Neprofi'!T31/C29*1000,2))</f>
        <v>0</v>
      </c>
      <c r="G29" s="111">
        <f>'[1]Neprofi'!V31-'[1]Neprofi'!EY31</f>
        <v>51</v>
      </c>
      <c r="H29" s="110">
        <f>IF('[1]Neprofi'!U31=0,"",ROUND(G29/'[1]Neprofi'!U31*100,2))</f>
        <v>1.55</v>
      </c>
      <c r="I29" s="113">
        <f t="shared" si="11"/>
        <v>73.28</v>
      </c>
      <c r="J29" s="137">
        <f>IF(C29=0,"",ROUND(('[1]Neprofi'!EI31-'[1]Neprofi'!EX31)/C29,2))</f>
        <v>11.04</v>
      </c>
      <c r="K29" s="137">
        <f>IF(AB29=0,"",ROUND(('[1]Neprofi'!EI31-'[1]Neprofi'!EX31)/AB29,2))</f>
        <v>11.45</v>
      </c>
      <c r="L29" s="113">
        <f>IF('[1]Neprofi'!EI31=0,"",ROUND('[1]Neprofi'!EJ31/'[1]Neprofi'!EI31*100,2))</f>
        <v>0</v>
      </c>
      <c r="M29" s="113">
        <f>IF('[1]Neprofi'!EI31=0,"",ROUND('[1]Neprofi'!EK31/'[1]Neprofi'!EI31*100,2))</f>
        <v>0</v>
      </c>
      <c r="N29" s="110">
        <f>'[1]Neprofi'!BN31</f>
        <v>280</v>
      </c>
      <c r="O29" s="110">
        <f t="shared" si="12"/>
        <v>3563</v>
      </c>
      <c r="P29" s="113">
        <f t="shared" si="13"/>
        <v>5.12</v>
      </c>
      <c r="Q29" s="112">
        <f t="shared" si="14"/>
        <v>0.19</v>
      </c>
      <c r="R29" s="111">
        <f>'[1]Neprofi'!AA31</f>
        <v>56</v>
      </c>
      <c r="S29" s="112">
        <f t="shared" si="3"/>
        <v>8.05</v>
      </c>
      <c r="T29" s="111">
        <f>'[1]Neprofi'!AB31</f>
        <v>12</v>
      </c>
      <c r="U29" s="112">
        <f t="shared" si="4"/>
        <v>21.43</v>
      </c>
      <c r="V29" s="111">
        <f>'[1]Neprofi'!AC31</f>
        <v>151</v>
      </c>
      <c r="W29" s="112">
        <f>IF(V29=0,"",ROUND('[1]Neprofi'!AD31/V29*100,2))</f>
        <v>100</v>
      </c>
      <c r="X29" s="112">
        <f>IF(V29=0,"",ROUND('[1]Neprofi'!AI31/V29*100,2))</f>
        <v>0</v>
      </c>
      <c r="Y29" s="112">
        <f>IF('[1]Neprofi'!AD31=0,"",ROUND('[1]Neprofi'!AF31/'[1]Neprofi'!AD31*100,2))</f>
        <v>10.6</v>
      </c>
      <c r="Z29" s="112">
        <f>IF('[1]Neprofi'!AD31=0,"",ROUND(SUM('[1]Neprofi'!AG31+'[1]Neprofi'!AH31)/'[1]Neprofi'!AD31*100,2))</f>
        <v>11.92</v>
      </c>
      <c r="AA29" s="112">
        <f t="shared" si="5"/>
        <v>0.22</v>
      </c>
      <c r="AB29" s="111">
        <f>'[1]Neprofi'!AK31</f>
        <v>671</v>
      </c>
      <c r="AC29" s="112">
        <f t="shared" si="6"/>
        <v>0.96</v>
      </c>
      <c r="AD29" s="112">
        <f t="shared" si="7"/>
        <v>11.98</v>
      </c>
      <c r="AE29" s="136">
        <f>IF(AB29=0,"",ROUND('[1]Neprofi'!AZ31/AB29*100,2))</f>
        <v>0</v>
      </c>
      <c r="AF29" s="136">
        <f>IF(AB29=0,"",ROUND('[1]Neprofi'!BA31/AB29*100,2))</f>
        <v>0</v>
      </c>
      <c r="AG29" s="111">
        <f>SUM('[1]Neprofi'!AL31+'[1]Neprofi'!AM31)</f>
        <v>613</v>
      </c>
      <c r="AH29" s="112">
        <f>IF(AG29=0,"",ROUND('[1]Neprofi'!AL31/AG29*100,2))</f>
        <v>4.73</v>
      </c>
      <c r="AI29" s="111">
        <f>SUM('[1]Neprofi'!AN31+'[1]Neprofi'!AO31)</f>
        <v>58</v>
      </c>
      <c r="AJ29" s="112">
        <f t="shared" si="8"/>
        <v>4.83</v>
      </c>
      <c r="AK29" s="112">
        <f>IF(AI29=0,"",ROUND('[1]Neprofi'!AN31/AI29*100,2))</f>
        <v>24.14</v>
      </c>
      <c r="AL29" s="111">
        <f>'[1]Neprofi'!AP31</f>
        <v>0</v>
      </c>
      <c r="AM29" s="112">
        <f t="shared" si="9"/>
        <v>0</v>
      </c>
      <c r="AN29" s="111">
        <f>'[1]Neprofi'!BD31</f>
        <v>0</v>
      </c>
      <c r="AO29" s="111">
        <f>'[1]Neprofi'!BF31</f>
        <v>0</v>
      </c>
      <c r="AP29" s="111">
        <f>'[1]Neprofi'!BL31</f>
        <v>0</v>
      </c>
      <c r="AQ29" s="111">
        <f>'[1]Neprofi'!BO31</f>
        <v>0</v>
      </c>
      <c r="AR29" s="111">
        <f>'[1]Neprofi'!BP31</f>
        <v>0</v>
      </c>
      <c r="AS29" s="111">
        <f>'[1]Neprofi'!BQ31</f>
        <v>1</v>
      </c>
      <c r="AT29" s="111">
        <f>'[1]Neprofi'!BR31</f>
        <v>0</v>
      </c>
      <c r="AU29" s="111">
        <f>SUM('[1]Neprofi'!BT31+'[1]Neprofi'!BV31+'[1]Neprofi'!BX31)</f>
        <v>0</v>
      </c>
      <c r="AV29" s="112">
        <f>IF(C29=0,"",ROUND('[1]Neprofi'!CB31/(C29/1000),2))</f>
        <v>1.44</v>
      </c>
      <c r="AW29" s="111">
        <f>'[1]Neprofi'!CD31</f>
        <v>1</v>
      </c>
      <c r="AX29" s="112">
        <f t="shared" si="10"/>
        <v>1.44</v>
      </c>
      <c r="AY29" s="112">
        <f>IF(C29=0,"",ROUND('[1]Neprofi'!CA31/(C29/1000),2))</f>
        <v>35.92</v>
      </c>
      <c r="AZ29" s="111">
        <f>'[1]Neprofi'!CG31</f>
        <v>2</v>
      </c>
      <c r="BA29" s="111">
        <f>'[1]Neprofi'!CI31</f>
        <v>0</v>
      </c>
      <c r="BB29" s="111">
        <f>'[1]Neprofi'!CK31</f>
        <v>0</v>
      </c>
      <c r="BC29" s="111">
        <f>'[1]Neprofi'!CJ31</f>
        <v>0</v>
      </c>
      <c r="BD29" s="111">
        <f>SUM('[1]Neprofi'!CL31+'[1]Neprofi'!CM31)</f>
        <v>0</v>
      </c>
      <c r="BE29" s="136">
        <f>IF(BD29=0,"",ROUND('[1]Neprofi'!CM31/BD29*100,2))</f>
      </c>
      <c r="BF29" s="111">
        <f>SUM('[1]Neprofi'!CN31+'[1]Neprofi'!CO31)</f>
        <v>0</v>
      </c>
      <c r="BG29" s="111">
        <f>'[1]Neprofi'!CP31</f>
        <v>0</v>
      </c>
      <c r="BH29" s="111">
        <f>'[1]Neprofi'!CQ31</f>
        <v>0</v>
      </c>
      <c r="BI29" s="111">
        <f>SUM('[1]Neprofi'!CR31+'[1]Neprofi'!CS31)</f>
        <v>0</v>
      </c>
      <c r="BJ29" s="111">
        <f>'[1]Neprofi'!CT31</f>
        <v>0</v>
      </c>
      <c r="BK29" s="111">
        <f>'[1]Neprofi'!CV31</f>
        <v>0</v>
      </c>
      <c r="BL29" s="138">
        <f>'[1]Neprofi'!CX31</f>
        <v>0.1</v>
      </c>
      <c r="BM29" s="139">
        <f t="shared" si="0"/>
        <v>0.14</v>
      </c>
      <c r="BN29" s="139">
        <f t="shared" si="1"/>
        <v>1.79</v>
      </c>
      <c r="BO29" s="140">
        <f t="shared" si="2"/>
        <v>0.66</v>
      </c>
    </row>
    <row r="30" spans="1:67" s="129" customFormat="1" ht="12.75">
      <c r="A30" s="362">
        <f>'[1]Neprofi'!A32</f>
        <v>23</v>
      </c>
      <c r="B30" s="135" t="str">
        <f>IF('[1]Neprofi'!B32="","",CONCATENATE('[1]Neprofi'!B32))</f>
        <v>Malá Štáhle</v>
      </c>
      <c r="C30" s="110">
        <f>'[1]Neprofi'!D32</f>
        <v>142</v>
      </c>
      <c r="D30" s="111">
        <f>'[1]Neprofi'!H32-'[1]Neprofi'!EZ32</f>
        <v>683</v>
      </c>
      <c r="E30" s="112">
        <f>IF(D30=0,"",ROUND('[1]Neprofi'!U32/D30*100,2))</f>
        <v>100.59</v>
      </c>
      <c r="F30" s="112">
        <f>IF(C30=0,"",ROUND('[1]Neprofi'!T32/C30*1000,2))</f>
        <v>14.08</v>
      </c>
      <c r="G30" s="111">
        <f>'[1]Neprofi'!V32-'[1]Neprofi'!EY32</f>
        <v>4</v>
      </c>
      <c r="H30" s="110">
        <f>IF('[1]Neprofi'!U32=0,"",ROUND(G30/'[1]Neprofi'!U32*100,2))</f>
        <v>0.58</v>
      </c>
      <c r="I30" s="113">
        <f t="shared" si="11"/>
        <v>28.17</v>
      </c>
      <c r="J30" s="137">
        <f>IF(C30=0,"",ROUND(('[1]Neprofi'!EI32-'[1]Neprofi'!EX32)/C30,2))</f>
        <v>15.56</v>
      </c>
      <c r="K30" s="137">
        <f>IF(AB30=0,"",ROUND(('[1]Neprofi'!EI32-'[1]Neprofi'!EX32)/AB30,2))</f>
        <v>10.94</v>
      </c>
      <c r="L30" s="113">
        <f>IF('[1]Neprofi'!EI32=0,"",ROUND('[1]Neprofi'!EJ32/'[1]Neprofi'!EI32*100,2))</f>
        <v>100</v>
      </c>
      <c r="M30" s="113">
        <f>IF('[1]Neprofi'!EI32=0,"",ROUND('[1]Neprofi'!EK32/'[1]Neprofi'!EI32*100,2))</f>
        <v>0</v>
      </c>
      <c r="N30" s="110">
        <f>'[1]Neprofi'!BN32</f>
        <v>140</v>
      </c>
      <c r="O30" s="110">
        <f t="shared" si="12"/>
        <v>823</v>
      </c>
      <c r="P30" s="113">
        <f t="shared" si="13"/>
        <v>5.8</v>
      </c>
      <c r="Q30" s="112">
        <f t="shared" si="14"/>
        <v>0.25</v>
      </c>
      <c r="R30" s="111">
        <f>'[1]Neprofi'!AA32</f>
        <v>6</v>
      </c>
      <c r="S30" s="112">
        <f t="shared" si="3"/>
        <v>4.23</v>
      </c>
      <c r="T30" s="111">
        <f>'[1]Neprofi'!AB32</f>
        <v>2</v>
      </c>
      <c r="U30" s="112">
        <f t="shared" si="4"/>
        <v>33.33</v>
      </c>
      <c r="V30" s="111">
        <f>'[1]Neprofi'!AC32</f>
        <v>37</v>
      </c>
      <c r="W30" s="112">
        <f>IF(V30=0,"",ROUND('[1]Neprofi'!AD32/V30*100,2))</f>
        <v>100</v>
      </c>
      <c r="X30" s="112">
        <f>IF(V30=0,"",ROUND('[1]Neprofi'!AI32/V30*100,2))</f>
        <v>0</v>
      </c>
      <c r="Y30" s="112">
        <f>IF('[1]Neprofi'!AD32=0,"",ROUND('[1]Neprofi'!AF32/'[1]Neprofi'!AD32*100,2))</f>
        <v>0</v>
      </c>
      <c r="Z30" s="112">
        <f>IF('[1]Neprofi'!AD32=0,"",ROUND(SUM('[1]Neprofi'!AG32+'[1]Neprofi'!AH32)/'[1]Neprofi'!AD32*100,2))</f>
        <v>0</v>
      </c>
      <c r="AA30" s="112">
        <f t="shared" si="5"/>
        <v>0.26</v>
      </c>
      <c r="AB30" s="111">
        <f>'[1]Neprofi'!AK32</f>
        <v>202</v>
      </c>
      <c r="AC30" s="112">
        <f t="shared" si="6"/>
        <v>1.42</v>
      </c>
      <c r="AD30" s="112">
        <f t="shared" si="7"/>
        <v>33.67</v>
      </c>
      <c r="AE30" s="136">
        <f>IF(AB30=0,"",ROUND('[1]Neprofi'!AZ32/AB30*100,2))</f>
        <v>0</v>
      </c>
      <c r="AF30" s="136">
        <f>IF(AB30=0,"",ROUND('[1]Neprofi'!BA32/AB30*100,2))</f>
        <v>0</v>
      </c>
      <c r="AG30" s="111">
        <f>SUM('[1]Neprofi'!AL32+'[1]Neprofi'!AM32)</f>
        <v>128</v>
      </c>
      <c r="AH30" s="112">
        <f>IF(AG30=0,"",ROUND('[1]Neprofi'!AL32/AG30*100,2))</f>
        <v>3.91</v>
      </c>
      <c r="AI30" s="111">
        <f>SUM('[1]Neprofi'!AN32+'[1]Neprofi'!AO32)</f>
        <v>17</v>
      </c>
      <c r="AJ30" s="112">
        <f t="shared" si="8"/>
        <v>8.5</v>
      </c>
      <c r="AK30" s="112">
        <f>IF(AI30=0,"",ROUND('[1]Neprofi'!AN32/AI30*100,2))</f>
        <v>11.76</v>
      </c>
      <c r="AL30" s="111">
        <f>'[1]Neprofi'!AP32</f>
        <v>57</v>
      </c>
      <c r="AM30" s="112">
        <f t="shared" si="9"/>
        <v>28.22</v>
      </c>
      <c r="AN30" s="111">
        <f>'[1]Neprofi'!BD32</f>
        <v>0</v>
      </c>
      <c r="AO30" s="111">
        <f>'[1]Neprofi'!BF32</f>
        <v>0</v>
      </c>
      <c r="AP30" s="111">
        <f>'[1]Neprofi'!BL32</f>
        <v>0</v>
      </c>
      <c r="AQ30" s="111">
        <f>'[1]Neprofi'!BO32</f>
        <v>0</v>
      </c>
      <c r="AR30" s="111">
        <f>'[1]Neprofi'!BP32</f>
        <v>0</v>
      </c>
      <c r="AS30" s="111">
        <f>'[1]Neprofi'!BQ32</f>
        <v>0</v>
      </c>
      <c r="AT30" s="111">
        <f>'[1]Neprofi'!BR32</f>
        <v>0</v>
      </c>
      <c r="AU30" s="111">
        <f>SUM('[1]Neprofi'!BT32+'[1]Neprofi'!BV32+'[1]Neprofi'!BX32)</f>
        <v>0</v>
      </c>
      <c r="AV30" s="112">
        <f>IF(C30=0,"",ROUND('[1]Neprofi'!CB32/(C30/1000),2))</f>
        <v>77.46</v>
      </c>
      <c r="AW30" s="111">
        <f>'[1]Neprofi'!CD32</f>
        <v>1</v>
      </c>
      <c r="AX30" s="112">
        <f t="shared" si="10"/>
        <v>7.04</v>
      </c>
      <c r="AY30" s="112">
        <f>IF(C30=0,"",ROUND('[1]Neprofi'!CA32/(C30/1000),2))</f>
        <v>394.37</v>
      </c>
      <c r="AZ30" s="111">
        <f>'[1]Neprofi'!CG32</f>
        <v>4</v>
      </c>
      <c r="BA30" s="111">
        <f>'[1]Neprofi'!CI32</f>
        <v>0</v>
      </c>
      <c r="BB30" s="111">
        <f>'[1]Neprofi'!CK32</f>
        <v>0</v>
      </c>
      <c r="BC30" s="111">
        <f>'[1]Neprofi'!CJ32</f>
        <v>0</v>
      </c>
      <c r="BD30" s="111">
        <f>SUM('[1]Neprofi'!CL32+'[1]Neprofi'!CM32)</f>
        <v>0</v>
      </c>
      <c r="BE30" s="136">
        <f>IF(BD30=0,"",ROUND('[1]Neprofi'!CM32/BD30*100,2))</f>
      </c>
      <c r="BF30" s="111">
        <f>SUM('[1]Neprofi'!CN32+'[1]Neprofi'!CO32)</f>
        <v>0</v>
      </c>
      <c r="BG30" s="111">
        <f>'[1]Neprofi'!CP32</f>
        <v>0</v>
      </c>
      <c r="BH30" s="111">
        <f>'[1]Neprofi'!CQ32</f>
        <v>0</v>
      </c>
      <c r="BI30" s="111">
        <f>SUM('[1]Neprofi'!CR32+'[1]Neprofi'!CS32)</f>
        <v>0</v>
      </c>
      <c r="BJ30" s="111">
        <f>'[1]Neprofi'!CT32</f>
        <v>0</v>
      </c>
      <c r="BK30" s="111">
        <f>'[1]Neprofi'!CV32</f>
        <v>0</v>
      </c>
      <c r="BL30" s="138">
        <f>'[1]Neprofi'!CX32</f>
        <v>0</v>
      </c>
      <c r="BM30" s="139">
        <f t="shared" si="0"/>
        <v>0</v>
      </c>
      <c r="BN30" s="139">
        <f t="shared" si="1"/>
        <v>0</v>
      </c>
      <c r="BO30" s="140">
        <f t="shared" si="2"/>
        <v>0</v>
      </c>
    </row>
    <row r="31" spans="1:67" s="129" customFormat="1" ht="12.75">
      <c r="A31" s="362">
        <f>'[1]Neprofi'!A33</f>
        <v>24</v>
      </c>
      <c r="B31" s="135" t="str">
        <f>IF('[1]Neprofi'!B33="","",CONCATENATE('[1]Neprofi'!B33))</f>
        <v>Mezina</v>
      </c>
      <c r="C31" s="110">
        <f>'[1]Neprofi'!D33</f>
        <v>381</v>
      </c>
      <c r="D31" s="111">
        <f>'[1]Neprofi'!H33-'[1]Neprofi'!EZ33</f>
        <v>966</v>
      </c>
      <c r="E31" s="112">
        <f>IF(D31=0,"",ROUND('[1]Neprofi'!U33/D31*100,2))</f>
        <v>100</v>
      </c>
      <c r="F31" s="112">
        <f>IF(C31=0,"",ROUND('[1]Neprofi'!T33/C31*1000,2))</f>
        <v>0</v>
      </c>
      <c r="G31" s="111">
        <f>'[1]Neprofi'!V33-'[1]Neprofi'!EY33</f>
        <v>73</v>
      </c>
      <c r="H31" s="110">
        <f>IF('[1]Neprofi'!U33=0,"",ROUND(G31/'[1]Neprofi'!U33*100,2))</f>
        <v>7.56</v>
      </c>
      <c r="I31" s="113">
        <f t="shared" si="11"/>
        <v>191.6</v>
      </c>
      <c r="J31" s="137">
        <f>IF(C31=0,"",ROUND(('[1]Neprofi'!EI33-'[1]Neprofi'!EX33)/C31,2))</f>
        <v>0</v>
      </c>
      <c r="K31" s="137">
        <f>IF(AB31=0,"",ROUND(('[1]Neprofi'!EI33-'[1]Neprofi'!EX33)/AB31,2))</f>
        <v>0</v>
      </c>
      <c r="L31" s="113">
        <f>IF('[1]Neprofi'!EI33=0,"",ROUND('[1]Neprofi'!EJ33/'[1]Neprofi'!EI33*100,2))</f>
      </c>
      <c r="M31" s="113">
        <f>IF('[1]Neprofi'!EI33=0,"",ROUND('[1]Neprofi'!EK33/'[1]Neprofi'!EI33*100,2))</f>
      </c>
      <c r="N31" s="110">
        <f>'[1]Neprofi'!BN33</f>
        <v>211</v>
      </c>
      <c r="O31" s="110">
        <f t="shared" si="12"/>
        <v>1177</v>
      </c>
      <c r="P31" s="113">
        <f t="shared" si="13"/>
        <v>3.09</v>
      </c>
      <c r="Q31" s="112">
        <f t="shared" si="14"/>
        <v>0.14</v>
      </c>
      <c r="R31" s="111">
        <f>'[1]Neprofi'!AA33</f>
        <v>11</v>
      </c>
      <c r="S31" s="112">
        <f t="shared" si="3"/>
        <v>2.89</v>
      </c>
      <c r="T31" s="111">
        <f>'[1]Neprofi'!AB33</f>
        <v>0</v>
      </c>
      <c r="U31" s="112">
        <f t="shared" si="4"/>
        <v>0</v>
      </c>
      <c r="V31" s="111">
        <f>'[1]Neprofi'!AC33</f>
        <v>49</v>
      </c>
      <c r="W31" s="112">
        <f>IF(V31=0,"",ROUND('[1]Neprofi'!AD33/V31*100,2))</f>
        <v>100</v>
      </c>
      <c r="X31" s="112">
        <f>IF(V31=0,"",ROUND('[1]Neprofi'!AI33/V31*100,2))</f>
        <v>0</v>
      </c>
      <c r="Y31" s="112">
        <f>IF('[1]Neprofi'!AD33=0,"",ROUND('[1]Neprofi'!AF33/'[1]Neprofi'!AD33*100,2))</f>
        <v>0</v>
      </c>
      <c r="Z31" s="112">
        <f>IF('[1]Neprofi'!AD33=0,"",ROUND(SUM('[1]Neprofi'!AG33+'[1]Neprofi'!AH33)/'[1]Neprofi'!AD33*100,2))</f>
        <v>0</v>
      </c>
      <c r="AA31" s="112">
        <f t="shared" si="5"/>
        <v>0.13</v>
      </c>
      <c r="AB31" s="111">
        <f>'[1]Neprofi'!AK33</f>
        <v>163</v>
      </c>
      <c r="AC31" s="112">
        <f t="shared" si="6"/>
        <v>0.43</v>
      </c>
      <c r="AD31" s="112">
        <f t="shared" si="7"/>
        <v>14.82</v>
      </c>
      <c r="AE31" s="136">
        <f>IF(AB31=0,"",ROUND('[1]Neprofi'!AZ33/AB31*100,2))</f>
        <v>0</v>
      </c>
      <c r="AF31" s="136">
        <f>IF(AB31=0,"",ROUND('[1]Neprofi'!BA33/AB31*100,2))</f>
        <v>0</v>
      </c>
      <c r="AG31" s="111">
        <f>SUM('[1]Neprofi'!AL33+'[1]Neprofi'!AM33)</f>
        <v>163</v>
      </c>
      <c r="AH31" s="112">
        <f>IF(AG31=0,"",ROUND('[1]Neprofi'!AL33/AG31*100,2))</f>
        <v>25.77</v>
      </c>
      <c r="AI31" s="111">
        <f>SUM('[1]Neprofi'!AN33+'[1]Neprofi'!AO33)</f>
        <v>0</v>
      </c>
      <c r="AJ31" s="112">
        <f t="shared" si="8"/>
      </c>
      <c r="AK31" s="112">
        <f>IF(AI31=0,"",ROUND('[1]Neprofi'!AN33/AI31*100,2))</f>
      </c>
      <c r="AL31" s="111">
        <f>'[1]Neprofi'!AP33</f>
        <v>0</v>
      </c>
      <c r="AM31" s="112">
        <f t="shared" si="9"/>
        <v>0</v>
      </c>
      <c r="AN31" s="111">
        <f>'[1]Neprofi'!BD33</f>
        <v>0</v>
      </c>
      <c r="AO31" s="111">
        <f>'[1]Neprofi'!BF33</f>
        <v>0</v>
      </c>
      <c r="AP31" s="111">
        <f>'[1]Neprofi'!BL33</f>
        <v>0</v>
      </c>
      <c r="AQ31" s="111">
        <f>'[1]Neprofi'!BO33</f>
        <v>0</v>
      </c>
      <c r="AR31" s="111">
        <f>'[1]Neprofi'!BP33</f>
        <v>0</v>
      </c>
      <c r="AS31" s="111">
        <f>'[1]Neprofi'!BQ33</f>
        <v>0</v>
      </c>
      <c r="AT31" s="111">
        <f>'[1]Neprofi'!BR33</f>
        <v>0</v>
      </c>
      <c r="AU31" s="111">
        <f>SUM('[1]Neprofi'!BT33+'[1]Neprofi'!BV33+'[1]Neprofi'!BX33)</f>
        <v>0</v>
      </c>
      <c r="AV31" s="112">
        <f>IF(C31=0,"",ROUND('[1]Neprofi'!CB33/(C31/1000),2))</f>
        <v>2.62</v>
      </c>
      <c r="AW31" s="111">
        <f>'[1]Neprofi'!CD33</f>
        <v>1</v>
      </c>
      <c r="AX31" s="112">
        <f t="shared" si="10"/>
        <v>2.62</v>
      </c>
      <c r="AY31" s="112">
        <f>IF(C31=0,"",ROUND('[1]Neprofi'!CA33/(C31/1000),2))</f>
        <v>55.12</v>
      </c>
      <c r="AZ31" s="111">
        <f>'[1]Neprofi'!CG33</f>
        <v>1</v>
      </c>
      <c r="BA31" s="111">
        <f>'[1]Neprofi'!CI33</f>
        <v>0</v>
      </c>
      <c r="BB31" s="111">
        <f>'[1]Neprofi'!CK33</f>
        <v>0</v>
      </c>
      <c r="BC31" s="111">
        <f>'[1]Neprofi'!CJ33</f>
        <v>0</v>
      </c>
      <c r="BD31" s="111">
        <f>SUM('[1]Neprofi'!CL33+'[1]Neprofi'!CM33)</f>
        <v>0</v>
      </c>
      <c r="BE31" s="136">
        <f>IF(BD31=0,"",ROUND('[1]Neprofi'!CM33/BD31*100,2))</f>
      </c>
      <c r="BF31" s="111">
        <f>SUM('[1]Neprofi'!CN33+'[1]Neprofi'!CO33)</f>
        <v>0</v>
      </c>
      <c r="BG31" s="111">
        <f>'[1]Neprofi'!CP33</f>
        <v>0</v>
      </c>
      <c r="BH31" s="111">
        <f>'[1]Neprofi'!CQ33</f>
        <v>0</v>
      </c>
      <c r="BI31" s="111">
        <f>SUM('[1]Neprofi'!CR33+'[1]Neprofi'!CS33)</f>
        <v>0</v>
      </c>
      <c r="BJ31" s="111">
        <f>'[1]Neprofi'!CT33</f>
        <v>0</v>
      </c>
      <c r="BK31" s="111">
        <f>'[1]Neprofi'!CV33</f>
        <v>0</v>
      </c>
      <c r="BL31" s="138">
        <f>'[1]Neprofi'!CX33</f>
        <v>0</v>
      </c>
      <c r="BM31" s="139">
        <f t="shared" si="0"/>
        <v>0</v>
      </c>
      <c r="BN31" s="139">
        <f t="shared" si="1"/>
        <v>0</v>
      </c>
      <c r="BO31" s="140">
        <f t="shared" si="2"/>
        <v>0</v>
      </c>
    </row>
    <row r="32" spans="1:67" s="129" customFormat="1" ht="12.75">
      <c r="A32" s="362">
        <f>'[1]Neprofi'!A34</f>
        <v>25</v>
      </c>
      <c r="B32" s="135" t="str">
        <f>IF('[1]Neprofi'!B34="","",CONCATENATE('[1]Neprofi'!B34))</f>
        <v>Osoblaha</v>
      </c>
      <c r="C32" s="110">
        <f>'[1]Neprofi'!D34</f>
        <v>1116</v>
      </c>
      <c r="D32" s="111">
        <f>'[1]Neprofi'!H34-'[1]Neprofi'!EZ34</f>
        <v>5802</v>
      </c>
      <c r="E32" s="112">
        <f>IF(D32=0,"",ROUND('[1]Neprofi'!U34/D32*100,2))</f>
        <v>100</v>
      </c>
      <c r="F32" s="112">
        <f>IF(C32=0,"",ROUND('[1]Neprofi'!T34/C32*1000,2))</f>
        <v>0</v>
      </c>
      <c r="G32" s="111">
        <f>'[1]Neprofi'!V34-'[1]Neprofi'!EY34</f>
        <v>189</v>
      </c>
      <c r="H32" s="110">
        <f>IF('[1]Neprofi'!U34=0,"",ROUND(G32/'[1]Neprofi'!U34*100,2))</f>
        <v>3.26</v>
      </c>
      <c r="I32" s="113">
        <f t="shared" si="11"/>
        <v>169.35</v>
      </c>
      <c r="J32" s="137">
        <f>IF(C32=0,"",ROUND(('[1]Neprofi'!EI34-'[1]Neprofi'!EX34)/C32,2))</f>
        <v>17.48</v>
      </c>
      <c r="K32" s="137">
        <f>IF(AB32=0,"",ROUND(('[1]Neprofi'!EI34-'[1]Neprofi'!EX34)/AB32,2))</f>
        <v>16.94</v>
      </c>
      <c r="L32" s="113">
        <f>IF('[1]Neprofi'!EI34=0,"",ROUND('[1]Neprofi'!EJ34/'[1]Neprofi'!EI34*100,2))</f>
        <v>0</v>
      </c>
      <c r="M32" s="113">
        <f>IF('[1]Neprofi'!EI34=0,"",ROUND('[1]Neprofi'!EK34/'[1]Neprofi'!EI34*100,2))</f>
        <v>0</v>
      </c>
      <c r="N32" s="110">
        <f>'[1]Neprofi'!BN34</f>
        <v>280</v>
      </c>
      <c r="O32" s="110">
        <f t="shared" si="12"/>
        <v>6082</v>
      </c>
      <c r="P32" s="113">
        <f t="shared" si="13"/>
        <v>5.45</v>
      </c>
      <c r="Q32" s="112">
        <f t="shared" si="14"/>
        <v>0.19</v>
      </c>
      <c r="R32" s="111">
        <f>'[1]Neprofi'!AA34</f>
        <v>31</v>
      </c>
      <c r="S32" s="112">
        <f t="shared" si="3"/>
        <v>2.78</v>
      </c>
      <c r="T32" s="111">
        <f>'[1]Neprofi'!AB34</f>
        <v>4</v>
      </c>
      <c r="U32" s="112">
        <f t="shared" si="4"/>
        <v>12.9</v>
      </c>
      <c r="V32" s="111">
        <f>'[1]Neprofi'!AC34</f>
        <v>304</v>
      </c>
      <c r="W32" s="112">
        <f>IF(V32=0,"",ROUND('[1]Neprofi'!AD34/V32*100,2))</f>
        <v>100</v>
      </c>
      <c r="X32" s="112">
        <f>IF(V32=0,"",ROUND('[1]Neprofi'!AI34/V32*100,2))</f>
        <v>0</v>
      </c>
      <c r="Y32" s="112">
        <f>IF('[1]Neprofi'!AD34=0,"",ROUND('[1]Neprofi'!AF34/'[1]Neprofi'!AD34*100,2))</f>
        <v>27.3</v>
      </c>
      <c r="Z32" s="112">
        <f>IF('[1]Neprofi'!AD34=0,"",ROUND(SUM('[1]Neprofi'!AG34+'[1]Neprofi'!AH34)/'[1]Neprofi'!AD34*100,2))</f>
        <v>0</v>
      </c>
      <c r="AA32" s="112">
        <f t="shared" si="5"/>
        <v>0.27</v>
      </c>
      <c r="AB32" s="111">
        <f>'[1]Neprofi'!AK34</f>
        <v>1152</v>
      </c>
      <c r="AC32" s="112">
        <f t="shared" si="6"/>
        <v>1.03</v>
      </c>
      <c r="AD32" s="112">
        <f t="shared" si="7"/>
        <v>37.16</v>
      </c>
      <c r="AE32" s="136">
        <f>IF(AB32=0,"",ROUND('[1]Neprofi'!AZ34/AB32*100,2))</f>
        <v>0</v>
      </c>
      <c r="AF32" s="136">
        <f>IF(AB32=0,"",ROUND('[1]Neprofi'!BA34/AB32*100,2))</f>
        <v>0</v>
      </c>
      <c r="AG32" s="111">
        <f>SUM('[1]Neprofi'!AL34+'[1]Neprofi'!AM34)</f>
        <v>1125</v>
      </c>
      <c r="AH32" s="112">
        <f>IF(AG32=0,"",ROUND('[1]Neprofi'!AL34/AG32*100,2))</f>
        <v>1.78</v>
      </c>
      <c r="AI32" s="111">
        <f>SUM('[1]Neprofi'!AN34+'[1]Neprofi'!AO34)</f>
        <v>27</v>
      </c>
      <c r="AJ32" s="112">
        <f t="shared" si="8"/>
        <v>6.75</v>
      </c>
      <c r="AK32" s="112">
        <f>IF(AI32=0,"",ROUND('[1]Neprofi'!AN34/AI32*100,2))</f>
        <v>40.74</v>
      </c>
      <c r="AL32" s="111">
        <f>'[1]Neprofi'!AP34</f>
        <v>0</v>
      </c>
      <c r="AM32" s="112">
        <f t="shared" si="9"/>
        <v>0</v>
      </c>
      <c r="AN32" s="111">
        <f>'[1]Neprofi'!BD34</f>
        <v>0</v>
      </c>
      <c r="AO32" s="111">
        <f>'[1]Neprofi'!BF34</f>
        <v>0</v>
      </c>
      <c r="AP32" s="111">
        <f>'[1]Neprofi'!BL34</f>
        <v>0</v>
      </c>
      <c r="AQ32" s="111">
        <f>'[1]Neprofi'!BO34</f>
        <v>0</v>
      </c>
      <c r="AR32" s="111">
        <f>'[1]Neprofi'!BP34</f>
        <v>0</v>
      </c>
      <c r="AS32" s="111">
        <f>'[1]Neprofi'!BQ34</f>
        <v>0</v>
      </c>
      <c r="AT32" s="111">
        <f>'[1]Neprofi'!BR34</f>
        <v>0</v>
      </c>
      <c r="AU32" s="111">
        <f>SUM('[1]Neprofi'!BT34+'[1]Neprofi'!BV34+'[1]Neprofi'!BX34)</f>
        <v>0</v>
      </c>
      <c r="AV32" s="112">
        <f>IF(C32=0,"",ROUND('[1]Neprofi'!CB34/(C32/1000),2))</f>
        <v>1.79</v>
      </c>
      <c r="AW32" s="111">
        <f>'[1]Neprofi'!CD34</f>
        <v>1</v>
      </c>
      <c r="AX32" s="112">
        <f t="shared" si="10"/>
        <v>0.9</v>
      </c>
      <c r="AY32" s="112">
        <f>IF(C32=0,"",ROUND('[1]Neprofi'!CA34/(C32/1000),2))</f>
        <v>43.91</v>
      </c>
      <c r="AZ32" s="111">
        <f>'[1]Neprofi'!CG34</f>
        <v>3</v>
      </c>
      <c r="BA32" s="111">
        <f>'[1]Neprofi'!CI34</f>
        <v>0</v>
      </c>
      <c r="BB32" s="111">
        <f>'[1]Neprofi'!CK34</f>
        <v>0</v>
      </c>
      <c r="BC32" s="111">
        <f>'[1]Neprofi'!CJ34</f>
        <v>0</v>
      </c>
      <c r="BD32" s="111">
        <f>SUM('[1]Neprofi'!CL34+'[1]Neprofi'!CM34)</f>
        <v>0</v>
      </c>
      <c r="BE32" s="136">
        <f>IF(BD32=0,"",ROUND('[1]Neprofi'!CM34/BD32*100,2))</f>
      </c>
      <c r="BF32" s="111">
        <f>SUM('[1]Neprofi'!CN34+'[1]Neprofi'!CO34)</f>
        <v>0</v>
      </c>
      <c r="BG32" s="111">
        <f>'[1]Neprofi'!CP34</f>
        <v>0</v>
      </c>
      <c r="BH32" s="111">
        <f>'[1]Neprofi'!CQ34</f>
        <v>0</v>
      </c>
      <c r="BI32" s="111">
        <f>SUM('[1]Neprofi'!CR34+'[1]Neprofi'!CS34)</f>
        <v>0</v>
      </c>
      <c r="BJ32" s="111">
        <f>'[1]Neprofi'!CT34</f>
        <v>0</v>
      </c>
      <c r="BK32" s="111">
        <f>'[1]Neprofi'!CV34</f>
        <v>0</v>
      </c>
      <c r="BL32" s="138">
        <f>'[1]Neprofi'!CX34</f>
        <v>0.1</v>
      </c>
      <c r="BM32" s="139">
        <f t="shared" si="0"/>
        <v>0.09</v>
      </c>
      <c r="BN32" s="139">
        <f t="shared" si="1"/>
        <v>3.23</v>
      </c>
      <c r="BO32" s="140">
        <f t="shared" si="2"/>
        <v>0.33</v>
      </c>
    </row>
    <row r="33" spans="1:67" s="129" customFormat="1" ht="12.75">
      <c r="A33" s="362">
        <f>'[1]Neprofi'!A35</f>
        <v>26</v>
      </c>
      <c r="B33" s="135" t="str">
        <f>IF('[1]Neprofi'!B35="","",CONCATENATE('[1]Neprofi'!B35))</f>
        <v>Roudno</v>
      </c>
      <c r="C33" s="110">
        <f>'[1]Neprofi'!D35</f>
        <v>216</v>
      </c>
      <c r="D33" s="111">
        <f>'[1]Neprofi'!H35-'[1]Neprofi'!EZ35</f>
        <v>1380</v>
      </c>
      <c r="E33" s="112">
        <f>IF(D33=0,"",ROUND('[1]Neprofi'!U35/D33*100,2))</f>
        <v>100</v>
      </c>
      <c r="F33" s="112">
        <f>IF(C33=0,"",ROUND('[1]Neprofi'!T35/C33*1000,2))</f>
        <v>0</v>
      </c>
      <c r="G33" s="111">
        <f>'[1]Neprofi'!V35-'[1]Neprofi'!EY35</f>
        <v>24</v>
      </c>
      <c r="H33" s="110">
        <f>IF('[1]Neprofi'!U35=0,"",ROUND(G33/'[1]Neprofi'!U35*100,2))</f>
        <v>1.74</v>
      </c>
      <c r="I33" s="113">
        <f t="shared" si="11"/>
        <v>111.11</v>
      </c>
      <c r="J33" s="137">
        <f>IF(C33=0,"",ROUND(('[1]Neprofi'!EI35-'[1]Neprofi'!EX35)/C33,2))</f>
        <v>9.26</v>
      </c>
      <c r="K33" s="137">
        <f>IF(AB33=0,"",ROUND(('[1]Neprofi'!EI35-'[1]Neprofi'!EX35)/AB33,2))</f>
        <v>12.9</v>
      </c>
      <c r="L33" s="113">
        <f>IF('[1]Neprofi'!EI35=0,"",ROUND('[1]Neprofi'!EJ35/'[1]Neprofi'!EI35*100,2))</f>
        <v>0</v>
      </c>
      <c r="M33" s="113">
        <f>IF('[1]Neprofi'!EI35=0,"",ROUND('[1]Neprofi'!EK35/'[1]Neprofi'!EI35*100,2))</f>
        <v>0</v>
      </c>
      <c r="N33" s="110">
        <f>'[1]Neprofi'!BN35</f>
        <v>140</v>
      </c>
      <c r="O33" s="110">
        <f t="shared" si="12"/>
        <v>1520</v>
      </c>
      <c r="P33" s="113">
        <f t="shared" si="13"/>
        <v>7.04</v>
      </c>
      <c r="Q33" s="112">
        <f t="shared" si="14"/>
        <v>0.1</v>
      </c>
      <c r="R33" s="111">
        <f>'[1]Neprofi'!AA35</f>
        <v>8</v>
      </c>
      <c r="S33" s="112">
        <f t="shared" si="3"/>
        <v>3.7</v>
      </c>
      <c r="T33" s="111">
        <f>'[1]Neprofi'!AB35</f>
        <v>0</v>
      </c>
      <c r="U33" s="112">
        <f t="shared" si="4"/>
        <v>0</v>
      </c>
      <c r="V33" s="111">
        <f>'[1]Neprofi'!AC35</f>
        <v>39</v>
      </c>
      <c r="W33" s="112">
        <f>IF(V33=0,"",ROUND('[1]Neprofi'!AD35/V33*100,2))</f>
        <v>100</v>
      </c>
      <c r="X33" s="112">
        <f>IF(V33=0,"",ROUND('[1]Neprofi'!AI35/V33*100,2))</f>
        <v>0</v>
      </c>
      <c r="Y33" s="112">
        <f>IF('[1]Neprofi'!AD35=0,"",ROUND('[1]Neprofi'!AF35/'[1]Neprofi'!AD35*100,2))</f>
        <v>0</v>
      </c>
      <c r="Z33" s="112">
        <f>IF('[1]Neprofi'!AD35=0,"",ROUND(SUM('[1]Neprofi'!AG35+'[1]Neprofi'!AH35)/'[1]Neprofi'!AD35*100,2))</f>
        <v>0</v>
      </c>
      <c r="AA33" s="112">
        <f t="shared" si="5"/>
        <v>0.18</v>
      </c>
      <c r="AB33" s="111">
        <f>'[1]Neprofi'!AK35</f>
        <v>155</v>
      </c>
      <c r="AC33" s="112">
        <f t="shared" si="6"/>
        <v>0.72</v>
      </c>
      <c r="AD33" s="112">
        <f t="shared" si="7"/>
        <v>19.38</v>
      </c>
      <c r="AE33" s="136">
        <f>IF(AB33=0,"",ROUND('[1]Neprofi'!AZ35/AB33*100,2))</f>
        <v>0</v>
      </c>
      <c r="AF33" s="136">
        <f>IF(AB33=0,"",ROUND('[1]Neprofi'!BA35/AB33*100,2))</f>
        <v>0</v>
      </c>
      <c r="AG33" s="111">
        <f>SUM('[1]Neprofi'!AL35+'[1]Neprofi'!AM35)</f>
        <v>137</v>
      </c>
      <c r="AH33" s="112">
        <f>IF(AG33=0,"",ROUND('[1]Neprofi'!AL35/AG33*100,2))</f>
        <v>3.65</v>
      </c>
      <c r="AI33" s="111">
        <f>SUM('[1]Neprofi'!AN35+'[1]Neprofi'!AO35)</f>
        <v>18</v>
      </c>
      <c r="AJ33" s="112">
        <f t="shared" si="8"/>
      </c>
      <c r="AK33" s="112">
        <f>IF(AI33=0,"",ROUND('[1]Neprofi'!AN35/AI33*100,2))</f>
        <v>11.11</v>
      </c>
      <c r="AL33" s="111">
        <f>'[1]Neprofi'!AP35</f>
        <v>0</v>
      </c>
      <c r="AM33" s="112">
        <f t="shared" si="9"/>
        <v>0</v>
      </c>
      <c r="AN33" s="111">
        <f>'[1]Neprofi'!BD35</f>
        <v>0</v>
      </c>
      <c r="AO33" s="111">
        <f>'[1]Neprofi'!BF35</f>
        <v>0</v>
      </c>
      <c r="AP33" s="111">
        <f>'[1]Neprofi'!BL35</f>
        <v>0</v>
      </c>
      <c r="AQ33" s="111">
        <f>'[1]Neprofi'!BO35</f>
        <v>0</v>
      </c>
      <c r="AR33" s="111">
        <f>'[1]Neprofi'!BP35</f>
        <v>0</v>
      </c>
      <c r="AS33" s="111">
        <f>'[1]Neprofi'!BQ35</f>
        <v>0</v>
      </c>
      <c r="AT33" s="111">
        <f>'[1]Neprofi'!BR35</f>
        <v>0</v>
      </c>
      <c r="AU33" s="111">
        <f>SUM('[1]Neprofi'!BT35+'[1]Neprofi'!BV35+'[1]Neprofi'!BX35)</f>
        <v>0</v>
      </c>
      <c r="AV33" s="112">
        <f>IF(C33=0,"",ROUND('[1]Neprofi'!CB35/(C33/1000),2))</f>
        <v>4.63</v>
      </c>
      <c r="AW33" s="111">
        <f>'[1]Neprofi'!CD35</f>
        <v>1</v>
      </c>
      <c r="AX33" s="112">
        <f t="shared" si="10"/>
        <v>4.63</v>
      </c>
      <c r="AY33" s="112">
        <f>IF(C33=0,"",ROUND('[1]Neprofi'!CA35/(C33/1000),2))</f>
        <v>101.85</v>
      </c>
      <c r="AZ33" s="111">
        <f>'[1]Neprofi'!CG35</f>
        <v>1</v>
      </c>
      <c r="BA33" s="111">
        <f>'[1]Neprofi'!CI35</f>
        <v>1</v>
      </c>
      <c r="BB33" s="111">
        <f>'[1]Neprofi'!CK35</f>
        <v>0</v>
      </c>
      <c r="BC33" s="111">
        <f>'[1]Neprofi'!CJ35</f>
        <v>1</v>
      </c>
      <c r="BD33" s="111">
        <f>SUM('[1]Neprofi'!CL35+'[1]Neprofi'!CM35)</f>
        <v>0</v>
      </c>
      <c r="BE33" s="136">
        <f>IF(BD33=0,"",ROUND('[1]Neprofi'!CM35/BD33*100,2))</f>
      </c>
      <c r="BF33" s="111">
        <f>SUM('[1]Neprofi'!CN35+'[1]Neprofi'!CO35)</f>
        <v>0</v>
      </c>
      <c r="BG33" s="111">
        <f>'[1]Neprofi'!CP35</f>
        <v>0</v>
      </c>
      <c r="BH33" s="111">
        <f>'[1]Neprofi'!CQ35</f>
        <v>0</v>
      </c>
      <c r="BI33" s="111">
        <f>SUM('[1]Neprofi'!CR35+'[1]Neprofi'!CS35)</f>
        <v>0</v>
      </c>
      <c r="BJ33" s="111">
        <f>'[1]Neprofi'!CT35</f>
        <v>0</v>
      </c>
      <c r="BK33" s="111">
        <f>'[1]Neprofi'!CV35</f>
        <v>0</v>
      </c>
      <c r="BL33" s="138">
        <f>'[1]Neprofi'!CX35</f>
        <v>0</v>
      </c>
      <c r="BM33" s="139">
        <f t="shared" si="0"/>
        <v>0</v>
      </c>
      <c r="BN33" s="139">
        <f t="shared" si="1"/>
        <v>0</v>
      </c>
      <c r="BO33" s="140">
        <f t="shared" si="2"/>
        <v>0</v>
      </c>
    </row>
    <row r="34" spans="1:67" s="129" customFormat="1" ht="12.75">
      <c r="A34" s="362">
        <f>'[1]Neprofi'!A36</f>
        <v>27</v>
      </c>
      <c r="B34" s="135" t="str">
        <f>IF('[1]Neprofi'!B36="","",CONCATENATE('[1]Neprofi'!B36))</f>
        <v>Rudná pod Pradědem</v>
      </c>
      <c r="C34" s="110">
        <f>'[1]Neprofi'!D36</f>
        <v>382</v>
      </c>
      <c r="D34" s="111">
        <f>'[1]Neprofi'!H36-'[1]Neprofi'!EZ36</f>
        <v>1183</v>
      </c>
      <c r="E34" s="112">
        <f>IF(D34=0,"",ROUND('[1]Neprofi'!U36/D34*100,2))</f>
        <v>100</v>
      </c>
      <c r="F34" s="112">
        <f>IF(C34=0,"",ROUND('[1]Neprofi'!T36/C34*1000,2))</f>
        <v>0</v>
      </c>
      <c r="G34" s="111">
        <f>'[1]Neprofi'!V36-'[1]Neprofi'!EY36</f>
        <v>9</v>
      </c>
      <c r="H34" s="110">
        <f>IF('[1]Neprofi'!U36=0,"",ROUND(G34/'[1]Neprofi'!U36*100,2))</f>
        <v>0.76</v>
      </c>
      <c r="I34" s="113">
        <f t="shared" si="11"/>
        <v>23.56</v>
      </c>
      <c r="J34" s="137">
        <f>IF(C34=0,"",ROUND(('[1]Neprofi'!EI36-'[1]Neprofi'!EX36)/C34,2))</f>
        <v>0.79</v>
      </c>
      <c r="K34" s="137">
        <f>IF(AB34=0,"",ROUND(('[1]Neprofi'!EI36-'[1]Neprofi'!EX36)/AB34,2))</f>
        <v>2.22</v>
      </c>
      <c r="L34" s="113">
        <f>IF('[1]Neprofi'!EI36=0,"",ROUND('[1]Neprofi'!EJ36/'[1]Neprofi'!EI36*100,2))</f>
        <v>0</v>
      </c>
      <c r="M34" s="113">
        <f>IF('[1]Neprofi'!EI36=0,"",ROUND('[1]Neprofi'!EK36/'[1]Neprofi'!EI36*100,2))</f>
        <v>0</v>
      </c>
      <c r="N34" s="110">
        <f>'[1]Neprofi'!BN36</f>
        <v>281</v>
      </c>
      <c r="O34" s="110">
        <f t="shared" si="12"/>
        <v>1464</v>
      </c>
      <c r="P34" s="113">
        <f t="shared" si="13"/>
        <v>3.83</v>
      </c>
      <c r="Q34" s="112">
        <f t="shared" si="14"/>
        <v>0.09</v>
      </c>
      <c r="R34" s="111">
        <f>'[1]Neprofi'!AA36</f>
        <v>7</v>
      </c>
      <c r="S34" s="112">
        <f t="shared" si="3"/>
        <v>1.83</v>
      </c>
      <c r="T34" s="111">
        <f>'[1]Neprofi'!AB36</f>
        <v>4</v>
      </c>
      <c r="U34" s="112">
        <f t="shared" si="4"/>
        <v>57.14</v>
      </c>
      <c r="V34" s="111">
        <f>'[1]Neprofi'!AC36</f>
        <v>122</v>
      </c>
      <c r="W34" s="112">
        <f>IF(V34=0,"",ROUND('[1]Neprofi'!AD36/V34*100,2))</f>
        <v>100</v>
      </c>
      <c r="X34" s="112">
        <f>IF(V34=0,"",ROUND('[1]Neprofi'!AI36/V34*100,2))</f>
        <v>0</v>
      </c>
      <c r="Y34" s="112">
        <f>IF('[1]Neprofi'!AD36=0,"",ROUND('[1]Neprofi'!AF36/'[1]Neprofi'!AD36*100,2))</f>
        <v>75.41</v>
      </c>
      <c r="Z34" s="112">
        <f>IF('[1]Neprofi'!AD36=0,"",ROUND(SUM('[1]Neprofi'!AG36+'[1]Neprofi'!AH36)/'[1]Neprofi'!AD36*100,2))</f>
        <v>0</v>
      </c>
      <c r="AA34" s="112">
        <f t="shared" si="5"/>
        <v>0.32</v>
      </c>
      <c r="AB34" s="111">
        <f>'[1]Neprofi'!AK36</f>
        <v>135</v>
      </c>
      <c r="AC34" s="112">
        <f t="shared" si="6"/>
        <v>0.35</v>
      </c>
      <c r="AD34" s="112">
        <f t="shared" si="7"/>
        <v>19.29</v>
      </c>
      <c r="AE34" s="136">
        <f>IF(AB34=0,"",ROUND('[1]Neprofi'!AZ36/AB34*100,2))</f>
        <v>0</v>
      </c>
      <c r="AF34" s="136">
        <f>IF(AB34=0,"",ROUND('[1]Neprofi'!BA36/AB34*100,2))</f>
        <v>0</v>
      </c>
      <c r="AG34" s="111">
        <f>SUM('[1]Neprofi'!AL36+'[1]Neprofi'!AM36)</f>
        <v>84</v>
      </c>
      <c r="AH34" s="112">
        <f>IF(AG34=0,"",ROUND('[1]Neprofi'!AL36/AG34*100,2))</f>
        <v>30.95</v>
      </c>
      <c r="AI34" s="111">
        <f>SUM('[1]Neprofi'!AN36+'[1]Neprofi'!AO36)</f>
        <v>51</v>
      </c>
      <c r="AJ34" s="112">
        <f t="shared" si="8"/>
        <v>12.75</v>
      </c>
      <c r="AK34" s="112">
        <f>IF(AI34=0,"",ROUND('[1]Neprofi'!AN36/AI34*100,2))</f>
        <v>50.98</v>
      </c>
      <c r="AL34" s="111">
        <f>'[1]Neprofi'!AP36</f>
        <v>0</v>
      </c>
      <c r="AM34" s="112">
        <f t="shared" si="9"/>
        <v>0</v>
      </c>
      <c r="AN34" s="111">
        <f>'[1]Neprofi'!BD36</f>
        <v>0</v>
      </c>
      <c r="AO34" s="111">
        <f>'[1]Neprofi'!BF36</f>
        <v>0</v>
      </c>
      <c r="AP34" s="111">
        <f>'[1]Neprofi'!BL36</f>
        <v>0</v>
      </c>
      <c r="AQ34" s="111">
        <f>'[1]Neprofi'!BO36</f>
        <v>0</v>
      </c>
      <c r="AR34" s="111">
        <f>'[1]Neprofi'!BP36</f>
        <v>0</v>
      </c>
      <c r="AS34" s="111">
        <f>'[1]Neprofi'!BQ36</f>
        <v>0</v>
      </c>
      <c r="AT34" s="111">
        <f>'[1]Neprofi'!BR36</f>
        <v>0</v>
      </c>
      <c r="AU34" s="111">
        <f>SUM('[1]Neprofi'!BT36+'[1]Neprofi'!BV36+'[1]Neprofi'!BX36)</f>
        <v>0</v>
      </c>
      <c r="AV34" s="112">
        <f>IF(C34=0,"",ROUND('[1]Neprofi'!CB36/(C34/1000),2))</f>
        <v>7.85</v>
      </c>
      <c r="AW34" s="111">
        <f>'[1]Neprofi'!CD36</f>
        <v>3</v>
      </c>
      <c r="AX34" s="112">
        <f t="shared" si="10"/>
        <v>7.85</v>
      </c>
      <c r="AY34" s="112">
        <f>IF(C34=0,"",ROUND('[1]Neprofi'!CA36/(C34/1000),2))</f>
        <v>78.53</v>
      </c>
      <c r="AZ34" s="111">
        <f>'[1]Neprofi'!CG36</f>
        <v>4</v>
      </c>
      <c r="BA34" s="111">
        <f>'[1]Neprofi'!CI36</f>
        <v>1</v>
      </c>
      <c r="BB34" s="111">
        <f>'[1]Neprofi'!CK36</f>
        <v>0</v>
      </c>
      <c r="BC34" s="111">
        <f>'[1]Neprofi'!CJ36</f>
        <v>0</v>
      </c>
      <c r="BD34" s="111">
        <f>SUM('[1]Neprofi'!CL36+'[1]Neprofi'!CM36)</f>
        <v>0</v>
      </c>
      <c r="BE34" s="136">
        <f>IF(BD34=0,"",ROUND('[1]Neprofi'!CM36/BD34*100,2))</f>
      </c>
      <c r="BF34" s="111">
        <f>SUM('[1]Neprofi'!CN36+'[1]Neprofi'!CO36)</f>
        <v>0</v>
      </c>
      <c r="BG34" s="111">
        <f>'[1]Neprofi'!CP36</f>
        <v>0</v>
      </c>
      <c r="BH34" s="111">
        <f>'[1]Neprofi'!CQ36</f>
        <v>0</v>
      </c>
      <c r="BI34" s="111">
        <f>SUM('[1]Neprofi'!CR36+'[1]Neprofi'!CS36)</f>
        <v>0</v>
      </c>
      <c r="BJ34" s="111">
        <f>'[1]Neprofi'!CT36</f>
        <v>0</v>
      </c>
      <c r="BK34" s="111">
        <f>'[1]Neprofi'!CV36</f>
        <v>0</v>
      </c>
      <c r="BL34" s="138">
        <f>'[1]Neprofi'!CX36</f>
        <v>0.1</v>
      </c>
      <c r="BM34" s="139">
        <f t="shared" si="0"/>
        <v>0.26</v>
      </c>
      <c r="BN34" s="139">
        <f t="shared" si="1"/>
        <v>14.29</v>
      </c>
      <c r="BO34" s="140">
        <f t="shared" si="2"/>
        <v>0.82</v>
      </c>
    </row>
    <row r="35" spans="1:67" s="129" customFormat="1" ht="12.75">
      <c r="A35" s="362">
        <f>'[1]Neprofi'!A37</f>
        <v>28</v>
      </c>
      <c r="B35" s="135" t="str">
        <f>IF('[1]Neprofi'!B37="","",CONCATENATE('[1]Neprofi'!B37))</f>
        <v>Slezské Pavlovice</v>
      </c>
      <c r="C35" s="110">
        <f>'[1]Neprofi'!D37</f>
        <v>232</v>
      </c>
      <c r="D35" s="111">
        <f>'[1]Neprofi'!H37-'[1]Neprofi'!EZ37</f>
        <v>1126</v>
      </c>
      <c r="E35" s="112">
        <f>IF(D35=0,"",ROUND('[1]Neprofi'!U37/D35*100,2))</f>
        <v>100</v>
      </c>
      <c r="F35" s="112">
        <f>IF(C35=0,"",ROUND('[1]Neprofi'!T37/C35*1000,2))</f>
        <v>0</v>
      </c>
      <c r="G35" s="111">
        <f>'[1]Neprofi'!V37-'[1]Neprofi'!EY37</f>
        <v>5</v>
      </c>
      <c r="H35" s="110">
        <f>IF('[1]Neprofi'!U37=0,"",ROUND(G35/'[1]Neprofi'!U37*100,2))</f>
        <v>0.44</v>
      </c>
      <c r="I35" s="113">
        <f t="shared" si="11"/>
        <v>21.55</v>
      </c>
      <c r="J35" s="137">
        <f>IF(C35=0,"",ROUND(('[1]Neprofi'!EI37-'[1]Neprofi'!EX37)/C35,2))</f>
        <v>0</v>
      </c>
      <c r="K35" s="137">
        <f>IF(AB35=0,"",ROUND(('[1]Neprofi'!EI37-'[1]Neprofi'!EX37)/AB35,2))</f>
        <v>0</v>
      </c>
      <c r="L35" s="113">
        <f>IF('[1]Neprofi'!EI37=0,"",ROUND('[1]Neprofi'!EJ37/'[1]Neprofi'!EI37*100,2))</f>
      </c>
      <c r="M35" s="113">
        <f>IF('[1]Neprofi'!EI37=0,"",ROUND('[1]Neprofi'!EK37/'[1]Neprofi'!EI37*100,2))</f>
      </c>
      <c r="N35" s="110">
        <f>'[1]Neprofi'!BN37</f>
        <v>210</v>
      </c>
      <c r="O35" s="110">
        <f t="shared" si="12"/>
        <v>1336</v>
      </c>
      <c r="P35" s="113">
        <f t="shared" si="13"/>
        <v>5.76</v>
      </c>
      <c r="Q35" s="112">
        <f t="shared" si="14"/>
        <v>0.22</v>
      </c>
      <c r="R35" s="111">
        <f>'[1]Neprofi'!AA37</f>
        <v>26</v>
      </c>
      <c r="S35" s="112">
        <f t="shared" si="3"/>
        <v>11.21</v>
      </c>
      <c r="T35" s="111">
        <f>'[1]Neprofi'!AB37</f>
        <v>16</v>
      </c>
      <c r="U35" s="112">
        <f t="shared" si="4"/>
        <v>61.54</v>
      </c>
      <c r="V35" s="111">
        <f>'[1]Neprofi'!AC37</f>
        <v>177</v>
      </c>
      <c r="W35" s="112">
        <f>IF(V35=0,"",ROUND('[1]Neprofi'!AD37/V35*100,2))</f>
        <v>100</v>
      </c>
      <c r="X35" s="112">
        <f>IF(V35=0,"",ROUND('[1]Neprofi'!AI37/V35*100,2))</f>
        <v>0</v>
      </c>
      <c r="Y35" s="112">
        <f>IF('[1]Neprofi'!AD37=0,"",ROUND('[1]Neprofi'!AF37/'[1]Neprofi'!AD37*100,2))</f>
        <v>0</v>
      </c>
      <c r="Z35" s="112">
        <f>IF('[1]Neprofi'!AD37=0,"",ROUND(SUM('[1]Neprofi'!AG37+'[1]Neprofi'!AH37)/'[1]Neprofi'!AD37*100,2))</f>
        <v>54.8</v>
      </c>
      <c r="AA35" s="112">
        <f t="shared" si="5"/>
        <v>0.76</v>
      </c>
      <c r="AB35" s="111">
        <f>'[1]Neprofi'!AK37</f>
        <v>300</v>
      </c>
      <c r="AC35" s="112">
        <f t="shared" si="6"/>
        <v>1.29</v>
      </c>
      <c r="AD35" s="112">
        <f t="shared" si="7"/>
        <v>11.54</v>
      </c>
      <c r="AE35" s="136">
        <f>IF(AB35=0,"",ROUND('[1]Neprofi'!AZ37/AB35*100,2))</f>
        <v>0</v>
      </c>
      <c r="AF35" s="136">
        <f>IF(AB35=0,"",ROUND('[1]Neprofi'!BA37/AB35*100,2))</f>
        <v>0</v>
      </c>
      <c r="AG35" s="111">
        <f>SUM('[1]Neprofi'!AL37+'[1]Neprofi'!AM37)</f>
        <v>129</v>
      </c>
      <c r="AH35" s="112">
        <f>IF(AG35=0,"",ROUND('[1]Neprofi'!AL37/AG35*100,2))</f>
        <v>0</v>
      </c>
      <c r="AI35" s="111">
        <f>SUM('[1]Neprofi'!AN37+'[1]Neprofi'!AO37)</f>
        <v>171</v>
      </c>
      <c r="AJ35" s="112">
        <f t="shared" si="8"/>
        <v>10.69</v>
      </c>
      <c r="AK35" s="112">
        <f>IF(AI35=0,"",ROUND('[1]Neprofi'!AN37/AI35*100,2))</f>
        <v>18.13</v>
      </c>
      <c r="AL35" s="111">
        <f>'[1]Neprofi'!AP37</f>
        <v>0</v>
      </c>
      <c r="AM35" s="112">
        <f t="shared" si="9"/>
        <v>0</v>
      </c>
      <c r="AN35" s="111">
        <f>'[1]Neprofi'!BD37</f>
        <v>0</v>
      </c>
      <c r="AO35" s="111">
        <f>'[1]Neprofi'!BF37</f>
        <v>0</v>
      </c>
      <c r="AP35" s="111">
        <f>'[1]Neprofi'!BL37</f>
        <v>0</v>
      </c>
      <c r="AQ35" s="111">
        <f>'[1]Neprofi'!BO37</f>
        <v>0</v>
      </c>
      <c r="AR35" s="111">
        <f>'[1]Neprofi'!BP37</f>
        <v>0</v>
      </c>
      <c r="AS35" s="111">
        <f>'[1]Neprofi'!BQ37</f>
        <v>6</v>
      </c>
      <c r="AT35" s="111">
        <f>'[1]Neprofi'!BR37</f>
        <v>0</v>
      </c>
      <c r="AU35" s="111">
        <f>SUM('[1]Neprofi'!BT37+'[1]Neprofi'!BV37+'[1]Neprofi'!BX37)</f>
        <v>0</v>
      </c>
      <c r="AV35" s="112">
        <f>IF(C35=0,"",ROUND('[1]Neprofi'!CB37/(C35/1000),2))</f>
        <v>21.55</v>
      </c>
      <c r="AW35" s="111">
        <f>'[1]Neprofi'!CD37</f>
        <v>1</v>
      </c>
      <c r="AX35" s="112">
        <f t="shared" si="10"/>
        <v>4.31</v>
      </c>
      <c r="AY35" s="112">
        <f>IF(C35=0,"",ROUND('[1]Neprofi'!CA37/(C35/1000),2))</f>
        <v>215.52</v>
      </c>
      <c r="AZ35" s="111">
        <f>'[1]Neprofi'!CG37</f>
        <v>2</v>
      </c>
      <c r="BA35" s="111">
        <f>'[1]Neprofi'!CI37</f>
        <v>0</v>
      </c>
      <c r="BB35" s="111">
        <f>'[1]Neprofi'!CK37</f>
        <v>0</v>
      </c>
      <c r="BC35" s="111">
        <f>'[1]Neprofi'!CJ37</f>
        <v>0</v>
      </c>
      <c r="BD35" s="111">
        <f>SUM('[1]Neprofi'!CL37+'[1]Neprofi'!CM37)</f>
        <v>0</v>
      </c>
      <c r="BE35" s="136">
        <f>IF(BD35=0,"",ROUND('[1]Neprofi'!CM37/BD35*100,2))</f>
      </c>
      <c r="BF35" s="111">
        <f>SUM('[1]Neprofi'!CN37+'[1]Neprofi'!CO37)</f>
        <v>0</v>
      </c>
      <c r="BG35" s="111">
        <f>'[1]Neprofi'!CP37</f>
        <v>0</v>
      </c>
      <c r="BH35" s="111">
        <f>'[1]Neprofi'!CQ37</f>
        <v>0</v>
      </c>
      <c r="BI35" s="111">
        <f>SUM('[1]Neprofi'!CR37+'[1]Neprofi'!CS37)</f>
        <v>0</v>
      </c>
      <c r="BJ35" s="111">
        <f>'[1]Neprofi'!CT37</f>
        <v>0</v>
      </c>
      <c r="BK35" s="111">
        <f>'[1]Neprofi'!CV37</f>
        <v>0</v>
      </c>
      <c r="BL35" s="138">
        <f>'[1]Neprofi'!CX37</f>
        <v>0</v>
      </c>
      <c r="BM35" s="139">
        <f t="shared" si="0"/>
        <v>0</v>
      </c>
      <c r="BN35" s="139">
        <f t="shared" si="1"/>
        <v>0</v>
      </c>
      <c r="BO35" s="140">
        <f t="shared" si="2"/>
        <v>0</v>
      </c>
    </row>
    <row r="36" spans="1:67" s="129" customFormat="1" ht="12.75">
      <c r="A36" s="362">
        <f>'[1]Neprofi'!A38</f>
        <v>29</v>
      </c>
      <c r="B36" s="135" t="str">
        <f>IF('[1]Neprofi'!B38="","",CONCATENATE('[1]Neprofi'!B38))</f>
        <v>Slezské Rudoltice</v>
      </c>
      <c r="C36" s="110">
        <f>'[1]Neprofi'!D38</f>
        <v>554</v>
      </c>
      <c r="D36" s="111">
        <f>'[1]Neprofi'!H38-'[1]Neprofi'!EZ38</f>
        <v>2882</v>
      </c>
      <c r="E36" s="112">
        <f>IF(D36=0,"",ROUND('[1]Neprofi'!U38/D36*100,2))</f>
        <v>100</v>
      </c>
      <c r="F36" s="112">
        <f>IF(C36=0,"",ROUND('[1]Neprofi'!T38/C36*1000,2))</f>
        <v>0</v>
      </c>
      <c r="G36" s="111">
        <f>'[1]Neprofi'!V38-'[1]Neprofi'!EY38</f>
        <v>63</v>
      </c>
      <c r="H36" s="110">
        <f>IF('[1]Neprofi'!U38=0,"",ROUND(G36/'[1]Neprofi'!U38*100,2))</f>
        <v>2.19</v>
      </c>
      <c r="I36" s="113">
        <f t="shared" si="11"/>
        <v>113.72</v>
      </c>
      <c r="J36" s="137">
        <f>IF(C36=0,"",ROUND(('[1]Neprofi'!EI38-'[1]Neprofi'!EX38)/C36,2))</f>
        <v>18.05</v>
      </c>
      <c r="K36" s="137">
        <f>IF(AB36=0,"",ROUND(('[1]Neprofi'!EI38-'[1]Neprofi'!EX38)/AB36,2))</f>
        <v>12.99</v>
      </c>
      <c r="L36" s="113">
        <f>IF('[1]Neprofi'!EI38=0,"",ROUND('[1]Neprofi'!EJ38/'[1]Neprofi'!EI38*100,2))</f>
        <v>0</v>
      </c>
      <c r="M36" s="113">
        <f>IF('[1]Neprofi'!EI38=0,"",ROUND('[1]Neprofi'!EK38/'[1]Neprofi'!EI38*100,2))</f>
        <v>0</v>
      </c>
      <c r="N36" s="110">
        <f>'[1]Neprofi'!BN38</f>
        <v>281</v>
      </c>
      <c r="O36" s="110">
        <f t="shared" si="12"/>
        <v>3163</v>
      </c>
      <c r="P36" s="113">
        <f t="shared" si="13"/>
        <v>5.71</v>
      </c>
      <c r="Q36" s="112">
        <f t="shared" si="14"/>
        <v>0.24</v>
      </c>
      <c r="R36" s="111">
        <f>'[1]Neprofi'!AA38</f>
        <v>65</v>
      </c>
      <c r="S36" s="112">
        <f t="shared" si="3"/>
        <v>11.73</v>
      </c>
      <c r="T36" s="111">
        <f>'[1]Neprofi'!AB38</f>
        <v>30</v>
      </c>
      <c r="U36" s="112">
        <f t="shared" si="4"/>
        <v>46.15</v>
      </c>
      <c r="V36" s="111">
        <f>'[1]Neprofi'!AC38</f>
        <v>782</v>
      </c>
      <c r="W36" s="112">
        <f>IF(V36=0,"",ROUND('[1]Neprofi'!AD38/V36*100,2))</f>
        <v>80.05</v>
      </c>
      <c r="X36" s="112">
        <f>IF(V36=0,"",ROUND('[1]Neprofi'!AI38/V36*100,2))</f>
        <v>19.95</v>
      </c>
      <c r="Y36" s="112">
        <f>IF('[1]Neprofi'!AD38=0,"",ROUND('[1]Neprofi'!AF38/'[1]Neprofi'!AD38*100,2))</f>
        <v>46.65</v>
      </c>
      <c r="Z36" s="112">
        <f>IF('[1]Neprofi'!AD38=0,"",ROUND(SUM('[1]Neprofi'!AG38+'[1]Neprofi'!AH38)/'[1]Neprofi'!AD38*100,2))</f>
        <v>3.99</v>
      </c>
      <c r="AA36" s="112">
        <f t="shared" si="5"/>
        <v>1.41</v>
      </c>
      <c r="AB36" s="111">
        <f>'[1]Neprofi'!AK38</f>
        <v>770</v>
      </c>
      <c r="AC36" s="112">
        <f t="shared" si="6"/>
        <v>1.39</v>
      </c>
      <c r="AD36" s="112">
        <f t="shared" si="7"/>
        <v>11.85</v>
      </c>
      <c r="AE36" s="136">
        <f>IF(AB36=0,"",ROUND('[1]Neprofi'!AZ38/AB36*100,2))</f>
        <v>0</v>
      </c>
      <c r="AF36" s="136">
        <f>IF(AB36=0,"",ROUND('[1]Neprofi'!BA38/AB36*100,2))</f>
        <v>1.17</v>
      </c>
      <c r="AG36" s="111">
        <f>SUM('[1]Neprofi'!AL38+'[1]Neprofi'!AM38)</f>
        <v>650</v>
      </c>
      <c r="AH36" s="112">
        <f>IF(AG36=0,"",ROUND('[1]Neprofi'!AL38/AG36*100,2))</f>
        <v>11.23</v>
      </c>
      <c r="AI36" s="111">
        <f>SUM('[1]Neprofi'!AN38+'[1]Neprofi'!AO38)</f>
        <v>120</v>
      </c>
      <c r="AJ36" s="112">
        <f t="shared" si="8"/>
        <v>4</v>
      </c>
      <c r="AK36" s="112">
        <f>IF(AI36=0,"",ROUND('[1]Neprofi'!AN38/AI36*100,2))</f>
        <v>20.83</v>
      </c>
      <c r="AL36" s="111">
        <f>'[1]Neprofi'!AP38</f>
        <v>0</v>
      </c>
      <c r="AM36" s="112">
        <f t="shared" si="9"/>
        <v>0</v>
      </c>
      <c r="AN36" s="111">
        <f>'[1]Neprofi'!BD38</f>
        <v>0</v>
      </c>
      <c r="AO36" s="111">
        <f>'[1]Neprofi'!BF38</f>
        <v>0</v>
      </c>
      <c r="AP36" s="111">
        <f>'[1]Neprofi'!BL38</f>
        <v>0</v>
      </c>
      <c r="AQ36" s="111">
        <f>'[1]Neprofi'!BO38</f>
        <v>0</v>
      </c>
      <c r="AR36" s="111">
        <f>'[1]Neprofi'!BP38</f>
        <v>0</v>
      </c>
      <c r="AS36" s="111">
        <f>'[1]Neprofi'!BQ38</f>
        <v>1</v>
      </c>
      <c r="AT36" s="111">
        <f>'[1]Neprofi'!BR38</f>
        <v>0</v>
      </c>
      <c r="AU36" s="111">
        <f>SUM('[1]Neprofi'!BT38+'[1]Neprofi'!BV38+'[1]Neprofi'!BX38)</f>
        <v>0</v>
      </c>
      <c r="AV36" s="112">
        <f>IF(C36=0,"",ROUND('[1]Neprofi'!CB38/(C36/1000),2))</f>
        <v>12.64</v>
      </c>
      <c r="AW36" s="111">
        <f>'[1]Neprofi'!CD38</f>
        <v>3</v>
      </c>
      <c r="AX36" s="112">
        <f t="shared" si="10"/>
        <v>5.42</v>
      </c>
      <c r="AY36" s="112">
        <f>IF(C36=0,"",ROUND('[1]Neprofi'!CA38/(C36/1000),2))</f>
        <v>108.3</v>
      </c>
      <c r="AZ36" s="111">
        <f>'[1]Neprofi'!CG38</f>
        <v>4</v>
      </c>
      <c r="BA36" s="111">
        <f>'[1]Neprofi'!CI38</f>
        <v>1</v>
      </c>
      <c r="BB36" s="111">
        <f>'[1]Neprofi'!CK38</f>
        <v>6350</v>
      </c>
      <c r="BC36" s="111">
        <f>'[1]Neprofi'!CJ38</f>
        <v>1</v>
      </c>
      <c r="BD36" s="111">
        <f>SUM('[1]Neprofi'!CL38+'[1]Neprofi'!CM38)</f>
        <v>81</v>
      </c>
      <c r="BE36" s="136">
        <f>IF(BD36=0,"",ROUND('[1]Neprofi'!CM38/BD36*100,2))</f>
        <v>97.53</v>
      </c>
      <c r="BF36" s="111">
        <f>SUM('[1]Neprofi'!CN38+'[1]Neprofi'!CO38)</f>
        <v>77</v>
      </c>
      <c r="BG36" s="111">
        <f>'[1]Neprofi'!CP38</f>
        <v>0</v>
      </c>
      <c r="BH36" s="111">
        <f>'[1]Neprofi'!CQ38</f>
        <v>0</v>
      </c>
      <c r="BI36" s="111">
        <f>SUM('[1]Neprofi'!CR38+'[1]Neprofi'!CS38)</f>
        <v>0</v>
      </c>
      <c r="BJ36" s="111">
        <f>'[1]Neprofi'!CT38</f>
        <v>0</v>
      </c>
      <c r="BK36" s="111">
        <f>'[1]Neprofi'!CV38</f>
        <v>0</v>
      </c>
      <c r="BL36" s="138">
        <f>'[1]Neprofi'!CX38</f>
        <v>0</v>
      </c>
      <c r="BM36" s="139">
        <f t="shared" si="0"/>
        <v>0</v>
      </c>
      <c r="BN36" s="139">
        <f t="shared" si="1"/>
        <v>0</v>
      </c>
      <c r="BO36" s="140">
        <f t="shared" si="2"/>
        <v>0</v>
      </c>
    </row>
    <row r="37" spans="1:67" s="129" customFormat="1" ht="12.75">
      <c r="A37" s="362">
        <f>'[1]Neprofi'!A39</f>
        <v>30</v>
      </c>
      <c r="B37" s="135" t="str">
        <f>IF('[1]Neprofi'!B39="","",CONCATENATE('[1]Neprofi'!B39))</f>
        <v>Sosnová</v>
      </c>
      <c r="C37" s="110">
        <f>'[1]Neprofi'!D39</f>
        <v>406</v>
      </c>
      <c r="D37" s="111">
        <f>'[1]Neprofi'!H39-'[1]Neprofi'!EZ39</f>
        <v>3273</v>
      </c>
      <c r="E37" s="112">
        <f>IF(D37=0,"",ROUND('[1]Neprofi'!U39/D37*100,2))</f>
        <v>100</v>
      </c>
      <c r="F37" s="112">
        <f>IF(C37=0,"",ROUND('[1]Neprofi'!T39/C37*1000,2))</f>
        <v>0</v>
      </c>
      <c r="G37" s="111">
        <f>'[1]Neprofi'!V39-'[1]Neprofi'!EY39</f>
        <v>38</v>
      </c>
      <c r="H37" s="110">
        <f>IF('[1]Neprofi'!U39=0,"",ROUND(G37/'[1]Neprofi'!U39*100,2))</f>
        <v>1.16</v>
      </c>
      <c r="I37" s="113">
        <f t="shared" si="11"/>
        <v>93.6</v>
      </c>
      <c r="J37" s="137">
        <f>IF(C37=0,"",ROUND(('[1]Neprofi'!EI39-'[1]Neprofi'!EX39)/C37,2))</f>
        <v>14.78</v>
      </c>
      <c r="K37" s="137">
        <f>IF(AB37=0,"",ROUND(('[1]Neprofi'!EI39-'[1]Neprofi'!EX39)/AB37,2))</f>
        <v>11.03</v>
      </c>
      <c r="L37" s="113">
        <f>IF('[1]Neprofi'!EI39=0,"",ROUND('[1]Neprofi'!EJ39/'[1]Neprofi'!EI39*100,2))</f>
        <v>0</v>
      </c>
      <c r="M37" s="113">
        <f>IF('[1]Neprofi'!EI39=0,"",ROUND('[1]Neprofi'!EK39/'[1]Neprofi'!EI39*100,2))</f>
        <v>0</v>
      </c>
      <c r="N37" s="110">
        <f>'[1]Neprofi'!BN39</f>
        <v>350</v>
      </c>
      <c r="O37" s="110">
        <f t="shared" si="12"/>
        <v>3623</v>
      </c>
      <c r="P37" s="113">
        <f t="shared" si="13"/>
        <v>8.92</v>
      </c>
      <c r="Q37" s="112">
        <f t="shared" si="14"/>
        <v>0.15</v>
      </c>
      <c r="R37" s="111">
        <f>'[1]Neprofi'!AA39</f>
        <v>15</v>
      </c>
      <c r="S37" s="112">
        <f t="shared" si="3"/>
        <v>3.69</v>
      </c>
      <c r="T37" s="111">
        <f>'[1]Neprofi'!AB39</f>
        <v>3</v>
      </c>
      <c r="U37" s="112">
        <f t="shared" si="4"/>
        <v>20</v>
      </c>
      <c r="V37" s="111">
        <f>'[1]Neprofi'!AC39</f>
        <v>121</v>
      </c>
      <c r="W37" s="112">
        <f>IF(V37=0,"",ROUND('[1]Neprofi'!AD39/V37*100,2))</f>
        <v>100</v>
      </c>
      <c r="X37" s="112">
        <f>IF(V37=0,"",ROUND('[1]Neprofi'!AI39/V37*100,2))</f>
        <v>0</v>
      </c>
      <c r="Y37" s="112">
        <f>IF('[1]Neprofi'!AD39=0,"",ROUND('[1]Neprofi'!AF39/'[1]Neprofi'!AD39*100,2))</f>
        <v>0</v>
      </c>
      <c r="Z37" s="112">
        <f>IF('[1]Neprofi'!AD39=0,"",ROUND(SUM('[1]Neprofi'!AG39+'[1]Neprofi'!AH39)/'[1]Neprofi'!AD39*100,2))</f>
        <v>0</v>
      </c>
      <c r="AA37" s="112">
        <f t="shared" si="5"/>
        <v>0.3</v>
      </c>
      <c r="AB37" s="111">
        <f>'[1]Neprofi'!AK39</f>
        <v>544</v>
      </c>
      <c r="AC37" s="112">
        <f t="shared" si="6"/>
        <v>1.34</v>
      </c>
      <c r="AD37" s="112">
        <f t="shared" si="7"/>
        <v>36.27</v>
      </c>
      <c r="AE37" s="136">
        <f>IF(AB37=0,"",ROUND('[1]Neprofi'!AZ39/AB37*100,2))</f>
        <v>0</v>
      </c>
      <c r="AF37" s="136">
        <f>IF(AB37=0,"",ROUND('[1]Neprofi'!BA39/AB37*100,2))</f>
        <v>0</v>
      </c>
      <c r="AG37" s="111">
        <f>SUM('[1]Neprofi'!AL39+'[1]Neprofi'!AM39)</f>
        <v>532</v>
      </c>
      <c r="AH37" s="112">
        <f>IF(AG37=0,"",ROUND('[1]Neprofi'!AL39/AG37*100,2))</f>
        <v>2.07</v>
      </c>
      <c r="AI37" s="111">
        <f>SUM('[1]Neprofi'!AN39+'[1]Neprofi'!AO39)</f>
        <v>12</v>
      </c>
      <c r="AJ37" s="112">
        <f t="shared" si="8"/>
        <v>4</v>
      </c>
      <c r="AK37" s="112">
        <f>IF(AI37=0,"",ROUND('[1]Neprofi'!AN39/AI37*100,2))</f>
        <v>0</v>
      </c>
      <c r="AL37" s="111">
        <f>'[1]Neprofi'!AP39</f>
        <v>0</v>
      </c>
      <c r="AM37" s="112">
        <f t="shared" si="9"/>
        <v>0</v>
      </c>
      <c r="AN37" s="111">
        <f>'[1]Neprofi'!BD39</f>
        <v>0</v>
      </c>
      <c r="AO37" s="111">
        <f>'[1]Neprofi'!BF39</f>
        <v>0</v>
      </c>
      <c r="AP37" s="111">
        <f>'[1]Neprofi'!BL39</f>
        <v>0</v>
      </c>
      <c r="AQ37" s="111">
        <f>'[1]Neprofi'!BO39</f>
        <v>0</v>
      </c>
      <c r="AR37" s="111">
        <f>'[1]Neprofi'!BP39</f>
        <v>0</v>
      </c>
      <c r="AS37" s="111">
        <f>'[1]Neprofi'!BQ39</f>
        <v>0</v>
      </c>
      <c r="AT37" s="111">
        <f>'[1]Neprofi'!BR39</f>
        <v>0</v>
      </c>
      <c r="AU37" s="111">
        <f>SUM('[1]Neprofi'!BT39+'[1]Neprofi'!BV39+'[1]Neprofi'!BX39)</f>
        <v>0</v>
      </c>
      <c r="AV37" s="112">
        <f>IF(C37=0,"",ROUND('[1]Neprofi'!CB39/(C37/1000),2))</f>
        <v>9.85</v>
      </c>
      <c r="AW37" s="111">
        <f>'[1]Neprofi'!CD39</f>
        <v>0</v>
      </c>
      <c r="AX37" s="112">
        <f t="shared" si="10"/>
        <v>0</v>
      </c>
      <c r="AY37" s="112">
        <f>IF(C37=0,"",ROUND('[1]Neprofi'!CA39/(C37/1000),2))</f>
        <v>118.23</v>
      </c>
      <c r="AZ37" s="111">
        <f>'[1]Neprofi'!CG39</f>
        <v>1</v>
      </c>
      <c r="BA37" s="111">
        <f>'[1]Neprofi'!CI39</f>
        <v>0</v>
      </c>
      <c r="BB37" s="111">
        <f>'[1]Neprofi'!CK39</f>
        <v>0</v>
      </c>
      <c r="BC37" s="111">
        <f>'[1]Neprofi'!CJ39</f>
        <v>0</v>
      </c>
      <c r="BD37" s="111">
        <f>SUM('[1]Neprofi'!CL39+'[1]Neprofi'!CM39)</f>
        <v>0</v>
      </c>
      <c r="BE37" s="136">
        <f>IF(BD37=0,"",ROUND('[1]Neprofi'!CM39/BD37*100,2))</f>
      </c>
      <c r="BF37" s="111">
        <f>SUM('[1]Neprofi'!CN39+'[1]Neprofi'!CO39)</f>
        <v>0</v>
      </c>
      <c r="BG37" s="111">
        <f>'[1]Neprofi'!CP39</f>
        <v>0</v>
      </c>
      <c r="BH37" s="111">
        <f>'[1]Neprofi'!CQ39</f>
        <v>0</v>
      </c>
      <c r="BI37" s="111">
        <f>SUM('[1]Neprofi'!CR39+'[1]Neprofi'!CS39)</f>
        <v>0</v>
      </c>
      <c r="BJ37" s="111">
        <f>'[1]Neprofi'!CT39</f>
        <v>0</v>
      </c>
      <c r="BK37" s="111">
        <f>'[1]Neprofi'!CV39</f>
        <v>0</v>
      </c>
      <c r="BL37" s="138">
        <f>'[1]Neprofi'!CX39</f>
        <v>0</v>
      </c>
      <c r="BM37" s="139">
        <f t="shared" si="0"/>
        <v>0</v>
      </c>
      <c r="BN37" s="139">
        <f t="shared" si="1"/>
        <v>0</v>
      </c>
      <c r="BO37" s="140">
        <f t="shared" si="2"/>
        <v>0</v>
      </c>
    </row>
    <row r="38" spans="1:67" s="129" customFormat="1" ht="12.75">
      <c r="A38" s="362">
        <f>'[1]Neprofi'!A40</f>
        <v>31</v>
      </c>
      <c r="B38" s="135" t="str">
        <f>IF('[1]Neprofi'!B40="","",CONCATENATE('[1]Neprofi'!B40))</f>
        <v>Stará Ves</v>
      </c>
      <c r="C38" s="110">
        <f>'[1]Neprofi'!D40</f>
        <v>513</v>
      </c>
      <c r="D38" s="111">
        <f>'[1]Neprofi'!H40-'[1]Neprofi'!EZ40</f>
        <v>2463</v>
      </c>
      <c r="E38" s="112">
        <f>IF(D38=0,"",ROUND('[1]Neprofi'!U40/D38*100,2))</f>
        <v>100</v>
      </c>
      <c r="F38" s="112">
        <f>IF(C38=0,"",ROUND('[1]Neprofi'!T40/C38*1000,2))</f>
        <v>5.85</v>
      </c>
      <c r="G38" s="111">
        <f>'[1]Neprofi'!V40-'[1]Neprofi'!EY40</f>
        <v>4</v>
      </c>
      <c r="H38" s="110">
        <f>IF('[1]Neprofi'!U40=0,"",ROUND(G38/'[1]Neprofi'!U40*100,2))</f>
        <v>0.16</v>
      </c>
      <c r="I38" s="113">
        <f t="shared" si="11"/>
        <v>7.8</v>
      </c>
      <c r="J38" s="137">
        <f>IF(C38=0,"",ROUND(('[1]Neprofi'!EI40-'[1]Neprofi'!EX40)/C38,2))</f>
        <v>2.52</v>
      </c>
      <c r="K38" s="137">
        <f>IF(AB38=0,"",ROUND(('[1]Neprofi'!EI40-'[1]Neprofi'!EX40)/AB38,2))</f>
        <v>2.39</v>
      </c>
      <c r="L38" s="113">
        <f>IF('[1]Neprofi'!EI40=0,"",ROUND('[1]Neprofi'!EJ40/'[1]Neprofi'!EI40*100,2))</f>
        <v>100</v>
      </c>
      <c r="M38" s="113">
        <f>IF('[1]Neprofi'!EI40=0,"",ROUND('[1]Neprofi'!EK40/'[1]Neprofi'!EI40*100,2))</f>
        <v>0</v>
      </c>
      <c r="N38" s="110">
        <f>'[1]Neprofi'!BN40</f>
        <v>284</v>
      </c>
      <c r="O38" s="110">
        <f t="shared" si="12"/>
        <v>2747</v>
      </c>
      <c r="P38" s="113">
        <f t="shared" si="13"/>
        <v>5.35</v>
      </c>
      <c r="Q38" s="112">
        <f t="shared" si="14"/>
        <v>0.2</v>
      </c>
      <c r="R38" s="111">
        <f>'[1]Neprofi'!AA40</f>
        <v>21</v>
      </c>
      <c r="S38" s="112">
        <f t="shared" si="3"/>
        <v>4.09</v>
      </c>
      <c r="T38" s="111">
        <f>'[1]Neprofi'!AB40</f>
        <v>3</v>
      </c>
      <c r="U38" s="112">
        <f t="shared" si="4"/>
        <v>14.29</v>
      </c>
      <c r="V38" s="111">
        <f>'[1]Neprofi'!AC40</f>
        <v>106</v>
      </c>
      <c r="W38" s="112">
        <f>IF(V38=0,"",ROUND('[1]Neprofi'!AD40/V38*100,2))</f>
        <v>100</v>
      </c>
      <c r="X38" s="112">
        <f>IF(V38=0,"",ROUND('[1]Neprofi'!AI40/V38*100,2))</f>
        <v>0</v>
      </c>
      <c r="Y38" s="112">
        <f>IF('[1]Neprofi'!AD40=0,"",ROUND('[1]Neprofi'!AF40/'[1]Neprofi'!AD40*100,2))</f>
        <v>0</v>
      </c>
      <c r="Z38" s="112">
        <f>IF('[1]Neprofi'!AD40=0,"",ROUND(SUM('[1]Neprofi'!AG40+'[1]Neprofi'!AH40)/'[1]Neprofi'!AD40*100,2))</f>
        <v>0</v>
      </c>
      <c r="AA38" s="112">
        <f t="shared" si="5"/>
        <v>0.21</v>
      </c>
      <c r="AB38" s="111">
        <f>'[1]Neprofi'!AK40</f>
        <v>541</v>
      </c>
      <c r="AC38" s="112">
        <f t="shared" si="6"/>
        <v>1.05</v>
      </c>
      <c r="AD38" s="112">
        <f t="shared" si="7"/>
        <v>25.76</v>
      </c>
      <c r="AE38" s="136">
        <f>IF(AB38=0,"",ROUND('[1]Neprofi'!AZ40/AB38*100,2))</f>
        <v>0</v>
      </c>
      <c r="AF38" s="136">
        <f>IF(AB38=0,"",ROUND('[1]Neprofi'!BA40/AB38*100,2))</f>
        <v>0</v>
      </c>
      <c r="AG38" s="111">
        <f>SUM('[1]Neprofi'!AL40+'[1]Neprofi'!AM40)</f>
        <v>386</v>
      </c>
      <c r="AH38" s="112">
        <f>IF(AG38=0,"",ROUND('[1]Neprofi'!AL40/AG38*100,2))</f>
        <v>0</v>
      </c>
      <c r="AI38" s="111">
        <f>SUM('[1]Neprofi'!AN40+'[1]Neprofi'!AO40)</f>
        <v>4</v>
      </c>
      <c r="AJ38" s="112">
        <f t="shared" si="8"/>
        <v>1.33</v>
      </c>
      <c r="AK38" s="112">
        <f>IF(AI38=0,"",ROUND('[1]Neprofi'!AN40/AI38*100,2))</f>
        <v>25</v>
      </c>
      <c r="AL38" s="111">
        <f>'[1]Neprofi'!AP40</f>
        <v>151</v>
      </c>
      <c r="AM38" s="112">
        <f t="shared" si="9"/>
        <v>27.91</v>
      </c>
      <c r="AN38" s="111">
        <f>'[1]Neprofi'!BD40</f>
        <v>0</v>
      </c>
      <c r="AO38" s="111">
        <f>'[1]Neprofi'!BF40</f>
        <v>0</v>
      </c>
      <c r="AP38" s="111">
        <f>'[1]Neprofi'!BL40</f>
        <v>0</v>
      </c>
      <c r="AQ38" s="111">
        <f>'[1]Neprofi'!BO40</f>
        <v>0</v>
      </c>
      <c r="AR38" s="111">
        <f>'[1]Neprofi'!BP40</f>
        <v>0</v>
      </c>
      <c r="AS38" s="111">
        <f>'[1]Neprofi'!BQ40</f>
        <v>0</v>
      </c>
      <c r="AT38" s="111">
        <f>'[1]Neprofi'!BR40</f>
        <v>0</v>
      </c>
      <c r="AU38" s="111">
        <f>SUM('[1]Neprofi'!BT40+'[1]Neprofi'!BV40+'[1]Neprofi'!BX40)</f>
        <v>0</v>
      </c>
      <c r="AV38" s="112">
        <f>IF(C38=0,"",ROUND('[1]Neprofi'!CB40/(C38/1000),2))</f>
        <v>1.95</v>
      </c>
      <c r="AW38" s="111">
        <f>'[1]Neprofi'!CD40</f>
        <v>0</v>
      </c>
      <c r="AX38" s="112">
        <f t="shared" si="10"/>
        <v>0</v>
      </c>
      <c r="AY38" s="112">
        <f>IF(C38=0,"",ROUND('[1]Neprofi'!CA40/(C38/1000),2))</f>
        <v>31.19</v>
      </c>
      <c r="AZ38" s="111">
        <f>'[1]Neprofi'!CG40</f>
        <v>3</v>
      </c>
      <c r="BA38" s="111">
        <f>'[1]Neprofi'!CI40</f>
        <v>0</v>
      </c>
      <c r="BB38" s="111">
        <f>'[1]Neprofi'!CK40</f>
        <v>0</v>
      </c>
      <c r="BC38" s="111">
        <f>'[1]Neprofi'!CJ40</f>
        <v>0</v>
      </c>
      <c r="BD38" s="111">
        <f>SUM('[1]Neprofi'!CL40+'[1]Neprofi'!CM40)</f>
        <v>0</v>
      </c>
      <c r="BE38" s="136">
        <f>IF(BD38=0,"",ROUND('[1]Neprofi'!CM40/BD38*100,2))</f>
      </c>
      <c r="BF38" s="111">
        <f>SUM('[1]Neprofi'!CN40+'[1]Neprofi'!CO40)</f>
        <v>0</v>
      </c>
      <c r="BG38" s="111">
        <f>'[1]Neprofi'!CP40</f>
        <v>0</v>
      </c>
      <c r="BH38" s="111">
        <f>'[1]Neprofi'!CQ40</f>
        <v>0</v>
      </c>
      <c r="BI38" s="111">
        <f>SUM('[1]Neprofi'!CR40+'[1]Neprofi'!CS40)</f>
        <v>0</v>
      </c>
      <c r="BJ38" s="111">
        <f>'[1]Neprofi'!CT40</f>
        <v>0</v>
      </c>
      <c r="BK38" s="111">
        <f>'[1]Neprofi'!CV40</f>
        <v>0</v>
      </c>
      <c r="BL38" s="138">
        <f>'[1]Neprofi'!CX40</f>
        <v>0</v>
      </c>
      <c r="BM38" s="139">
        <f t="shared" si="0"/>
        <v>0</v>
      </c>
      <c r="BN38" s="139">
        <f t="shared" si="1"/>
        <v>0</v>
      </c>
      <c r="BO38" s="140">
        <f t="shared" si="2"/>
        <v>0</v>
      </c>
    </row>
    <row r="39" spans="1:67" s="129" customFormat="1" ht="12.75">
      <c r="A39" s="362">
        <f>'[1]Neprofi'!A41</f>
        <v>32</v>
      </c>
      <c r="B39" s="135" t="str">
        <f>IF('[1]Neprofi'!B41="","",CONCATENATE('[1]Neprofi'!B41))</f>
        <v>Staré Heřminovy</v>
      </c>
      <c r="C39" s="110">
        <f>'[1]Neprofi'!D41</f>
        <v>218</v>
      </c>
      <c r="D39" s="111">
        <f>'[1]Neprofi'!H41-'[1]Neprofi'!EZ41</f>
        <v>3314</v>
      </c>
      <c r="E39" s="112">
        <f>IF(D39=0,"",ROUND('[1]Neprofi'!U41/D39*100,2))</f>
        <v>100</v>
      </c>
      <c r="F39" s="112">
        <f>IF(C39=0,"",ROUND('[1]Neprofi'!T41/C39*1000,2))</f>
        <v>0</v>
      </c>
      <c r="G39" s="111">
        <f>'[1]Neprofi'!V41-'[1]Neprofi'!EY41</f>
        <v>71</v>
      </c>
      <c r="H39" s="110">
        <f>IF('[1]Neprofi'!U41=0,"",ROUND(G39/'[1]Neprofi'!U41*100,2))</f>
        <v>2.14</v>
      </c>
      <c r="I39" s="113">
        <f t="shared" si="11"/>
        <v>325.69</v>
      </c>
      <c r="J39" s="137">
        <f>IF(C39=0,"",ROUND(('[1]Neprofi'!EI41-'[1]Neprofi'!EX41)/C39,2))</f>
        <v>13.76</v>
      </c>
      <c r="K39" s="137">
        <f>IF(AB39=0,"",ROUND(('[1]Neprofi'!EI41-'[1]Neprofi'!EX41)/AB39,2))</f>
        <v>5.22</v>
      </c>
      <c r="L39" s="113">
        <f>IF('[1]Neprofi'!EI41=0,"",ROUND('[1]Neprofi'!EJ41/'[1]Neprofi'!EI41*100,2))</f>
        <v>0</v>
      </c>
      <c r="M39" s="113">
        <f>IF('[1]Neprofi'!EI41=0,"",ROUND('[1]Neprofi'!EK41/'[1]Neprofi'!EI41*100,2))</f>
        <v>0</v>
      </c>
      <c r="N39" s="110">
        <f>'[1]Neprofi'!BN41</f>
        <v>246</v>
      </c>
      <c r="O39" s="110">
        <f t="shared" si="12"/>
        <v>3560</v>
      </c>
      <c r="P39" s="113">
        <f t="shared" si="13"/>
        <v>16.33</v>
      </c>
      <c r="Q39" s="112">
        <f t="shared" si="14"/>
        <v>0.16</v>
      </c>
      <c r="R39" s="111">
        <f>'[1]Neprofi'!AA41</f>
        <v>17</v>
      </c>
      <c r="S39" s="112">
        <f t="shared" si="3"/>
        <v>7.8</v>
      </c>
      <c r="T39" s="111">
        <f>'[1]Neprofi'!AB41</f>
        <v>4</v>
      </c>
      <c r="U39" s="112">
        <f t="shared" si="4"/>
        <v>23.53</v>
      </c>
      <c r="V39" s="111">
        <f>'[1]Neprofi'!AC41</f>
        <v>387</v>
      </c>
      <c r="W39" s="112">
        <f>IF(V39=0,"",ROUND('[1]Neprofi'!AD41/V39*100,2))</f>
        <v>56.59</v>
      </c>
      <c r="X39" s="112">
        <f>IF(V39=0,"",ROUND('[1]Neprofi'!AI41/V39*100,2))</f>
        <v>43.41</v>
      </c>
      <c r="Y39" s="112">
        <f>IF('[1]Neprofi'!AD41=0,"",ROUND('[1]Neprofi'!AF41/'[1]Neprofi'!AD41*100,2))</f>
        <v>0</v>
      </c>
      <c r="Z39" s="112">
        <f>IF('[1]Neprofi'!AD41=0,"",ROUND(SUM('[1]Neprofi'!AG41+'[1]Neprofi'!AH41)/'[1]Neprofi'!AD41*100,2))</f>
        <v>5.02</v>
      </c>
      <c r="AA39" s="112">
        <f t="shared" si="5"/>
        <v>1.78</v>
      </c>
      <c r="AB39" s="111">
        <f>'[1]Neprofi'!AK41</f>
        <v>575</v>
      </c>
      <c r="AC39" s="112">
        <f t="shared" si="6"/>
        <v>2.64</v>
      </c>
      <c r="AD39" s="112">
        <f t="shared" si="7"/>
        <v>33.82</v>
      </c>
      <c r="AE39" s="136">
        <f>IF(AB39=0,"",ROUND('[1]Neprofi'!AZ41/AB39*100,2))</f>
        <v>12.87</v>
      </c>
      <c r="AF39" s="136">
        <f>IF(AB39=0,"",ROUND('[1]Neprofi'!BA41/AB39*100,2))</f>
        <v>33.74</v>
      </c>
      <c r="AG39" s="111">
        <f>SUM('[1]Neprofi'!AL41+'[1]Neprofi'!AM41)</f>
        <v>252</v>
      </c>
      <c r="AH39" s="112">
        <f>IF(AG39=0,"",ROUND('[1]Neprofi'!AL41/AG39*100,2))</f>
        <v>15.48</v>
      </c>
      <c r="AI39" s="111">
        <f>SUM('[1]Neprofi'!AN41+'[1]Neprofi'!AO41)</f>
        <v>173</v>
      </c>
      <c r="AJ39" s="112">
        <f t="shared" si="8"/>
        <v>43.25</v>
      </c>
      <c r="AK39" s="112">
        <f>IF(AI39=0,"",ROUND('[1]Neprofi'!AN41/AI39*100,2))</f>
        <v>16.18</v>
      </c>
      <c r="AL39" s="111">
        <f>'[1]Neprofi'!AP41</f>
        <v>150</v>
      </c>
      <c r="AM39" s="112">
        <f t="shared" si="9"/>
        <v>26.09</v>
      </c>
      <c r="AN39" s="111">
        <f>'[1]Neprofi'!BD41</f>
        <v>0</v>
      </c>
      <c r="AO39" s="111">
        <f>'[1]Neprofi'!BF41</f>
        <v>0</v>
      </c>
      <c r="AP39" s="111">
        <f>'[1]Neprofi'!BL41</f>
        <v>0</v>
      </c>
      <c r="AQ39" s="111">
        <f>'[1]Neprofi'!BO41</f>
        <v>0</v>
      </c>
      <c r="AR39" s="111">
        <f>'[1]Neprofi'!BP41</f>
        <v>0</v>
      </c>
      <c r="AS39" s="111">
        <f>'[1]Neprofi'!BQ41</f>
        <v>1</v>
      </c>
      <c r="AT39" s="111">
        <f>'[1]Neprofi'!BR41</f>
        <v>0</v>
      </c>
      <c r="AU39" s="111">
        <f>SUM('[1]Neprofi'!BT41+'[1]Neprofi'!BV41+'[1]Neprofi'!BX41)</f>
        <v>0</v>
      </c>
      <c r="AV39" s="112">
        <f>IF(C39=0,"",ROUND('[1]Neprofi'!CB41/(C39/1000),2))</f>
        <v>27.52</v>
      </c>
      <c r="AW39" s="111">
        <f>'[1]Neprofi'!CD41</f>
        <v>1</v>
      </c>
      <c r="AX39" s="112">
        <f t="shared" si="10"/>
        <v>4.59</v>
      </c>
      <c r="AY39" s="112">
        <f>IF(C39=0,"",ROUND('[1]Neprofi'!CA41/(C39/1000),2))</f>
        <v>151.38</v>
      </c>
      <c r="AZ39" s="111">
        <f>'[1]Neprofi'!CG41</f>
        <v>2</v>
      </c>
      <c r="BA39" s="111">
        <f>'[1]Neprofi'!CI41</f>
        <v>1</v>
      </c>
      <c r="BB39" s="111">
        <f>'[1]Neprofi'!CK41</f>
        <v>4263</v>
      </c>
      <c r="BC39" s="111">
        <f>'[1]Neprofi'!CJ41</f>
        <v>1</v>
      </c>
      <c r="BD39" s="111">
        <f>SUM('[1]Neprofi'!CL41+'[1]Neprofi'!CM41)</f>
        <v>111</v>
      </c>
      <c r="BE39" s="136">
        <f>IF(BD39=0,"",ROUND('[1]Neprofi'!CM41/BD39*100,2))</f>
        <v>100</v>
      </c>
      <c r="BF39" s="111">
        <f>SUM('[1]Neprofi'!CN41+'[1]Neprofi'!CO41)</f>
        <v>57</v>
      </c>
      <c r="BG39" s="111">
        <f>'[1]Neprofi'!CP41</f>
        <v>0</v>
      </c>
      <c r="BH39" s="111">
        <f>'[1]Neprofi'!CQ41</f>
        <v>0</v>
      </c>
      <c r="BI39" s="111">
        <f>SUM('[1]Neprofi'!CR41+'[1]Neprofi'!CS41)</f>
        <v>0</v>
      </c>
      <c r="BJ39" s="111">
        <f>'[1]Neprofi'!CT41</f>
        <v>0</v>
      </c>
      <c r="BK39" s="111">
        <f>'[1]Neprofi'!CV41</f>
        <v>0</v>
      </c>
      <c r="BL39" s="138">
        <f>'[1]Neprofi'!CX41</f>
        <v>0</v>
      </c>
      <c r="BM39" s="139">
        <f t="shared" si="0"/>
        <v>0</v>
      </c>
      <c r="BN39" s="139">
        <f t="shared" si="1"/>
        <v>0</v>
      </c>
      <c r="BO39" s="140">
        <f t="shared" si="2"/>
        <v>0</v>
      </c>
    </row>
    <row r="40" spans="1:67" s="129" customFormat="1" ht="12.75">
      <c r="A40" s="362">
        <f>'[1]Neprofi'!A42</f>
        <v>33</v>
      </c>
      <c r="B40" s="135" t="str">
        <f>IF('[1]Neprofi'!B42="","",CONCATENATE('[1]Neprofi'!B42))</f>
        <v>Staré Město</v>
      </c>
      <c r="C40" s="110">
        <f>'[1]Neprofi'!D42</f>
        <v>915</v>
      </c>
      <c r="D40" s="111">
        <f>'[1]Neprofi'!H42-'[1]Neprofi'!EZ42</f>
        <v>1468</v>
      </c>
      <c r="E40" s="112">
        <f>IF(D40=0,"",ROUND('[1]Neprofi'!U42/D40*100,2))</f>
        <v>100</v>
      </c>
      <c r="F40" s="112">
        <f>IF(C40=0,"",ROUND('[1]Neprofi'!T42/C40*1000,2))</f>
        <v>0</v>
      </c>
      <c r="G40" s="111">
        <f>'[1]Neprofi'!V42-'[1]Neprofi'!EY42</f>
        <v>3</v>
      </c>
      <c r="H40" s="110">
        <f>IF('[1]Neprofi'!U42=0,"",ROUND(G40/'[1]Neprofi'!U42*100,2))</f>
        <v>0.2</v>
      </c>
      <c r="I40" s="113">
        <f t="shared" si="11"/>
        <v>3.28</v>
      </c>
      <c r="J40" s="137">
        <f>IF(C40=0,"",ROUND(('[1]Neprofi'!EI42-'[1]Neprofi'!EX42)/C40,2))</f>
        <v>0</v>
      </c>
      <c r="K40" s="137">
        <f>IF(AB40=0,"",ROUND(('[1]Neprofi'!EI42-'[1]Neprofi'!EX42)/AB40,2))</f>
        <v>0</v>
      </c>
      <c r="L40" s="113">
        <f>IF('[1]Neprofi'!EI42=0,"",ROUND('[1]Neprofi'!EJ42/'[1]Neprofi'!EI42*100,2))</f>
      </c>
      <c r="M40" s="113">
        <f>IF('[1]Neprofi'!EI42=0,"",ROUND('[1]Neprofi'!EK42/'[1]Neprofi'!EI42*100,2))</f>
      </c>
      <c r="N40" s="110">
        <f>'[1]Neprofi'!BN42</f>
        <v>211</v>
      </c>
      <c r="O40" s="110">
        <f t="shared" si="12"/>
        <v>1679</v>
      </c>
      <c r="P40" s="113">
        <f t="shared" si="13"/>
        <v>1.83</v>
      </c>
      <c r="Q40" s="112">
        <f t="shared" si="14"/>
        <v>0.07</v>
      </c>
      <c r="R40" s="111">
        <f>'[1]Neprofi'!AA42</f>
        <v>7</v>
      </c>
      <c r="S40" s="112">
        <f t="shared" si="3"/>
        <v>0.77</v>
      </c>
      <c r="T40" s="111">
        <f>'[1]Neprofi'!AB42</f>
        <v>0</v>
      </c>
      <c r="U40" s="112">
        <f t="shared" si="4"/>
        <v>0</v>
      </c>
      <c r="V40" s="111">
        <f>'[1]Neprofi'!AC42</f>
        <v>35</v>
      </c>
      <c r="W40" s="112">
        <f>IF(V40=0,"",ROUND('[1]Neprofi'!AD42/V40*100,2))</f>
        <v>100</v>
      </c>
      <c r="X40" s="112">
        <f>IF(V40=0,"",ROUND('[1]Neprofi'!AI42/V40*100,2))</f>
        <v>0</v>
      </c>
      <c r="Y40" s="112">
        <f>IF('[1]Neprofi'!AD42=0,"",ROUND('[1]Neprofi'!AF42/'[1]Neprofi'!AD42*100,2))</f>
        <v>0</v>
      </c>
      <c r="Z40" s="112">
        <f>IF('[1]Neprofi'!AD42=0,"",ROUND(SUM('[1]Neprofi'!AG42+'[1]Neprofi'!AH42)/'[1]Neprofi'!AD42*100,2))</f>
        <v>0</v>
      </c>
      <c r="AA40" s="112">
        <f t="shared" si="5"/>
        <v>0.04</v>
      </c>
      <c r="AB40" s="111">
        <f>'[1]Neprofi'!AK42</f>
        <v>122</v>
      </c>
      <c r="AC40" s="112">
        <f t="shared" si="6"/>
        <v>0.13</v>
      </c>
      <c r="AD40" s="112">
        <f t="shared" si="7"/>
        <v>17.43</v>
      </c>
      <c r="AE40" s="136">
        <f>IF(AB40=0,"",ROUND('[1]Neprofi'!AZ42/AB40*100,2))</f>
        <v>0</v>
      </c>
      <c r="AF40" s="136">
        <f>IF(AB40=0,"",ROUND('[1]Neprofi'!BA42/AB40*100,2))</f>
        <v>0</v>
      </c>
      <c r="AG40" s="111">
        <f>SUM('[1]Neprofi'!AL42+'[1]Neprofi'!AM42)</f>
        <v>122</v>
      </c>
      <c r="AH40" s="112">
        <f>IF(AG40=0,"",ROUND('[1]Neprofi'!AL42/AG40*100,2))</f>
        <v>0</v>
      </c>
      <c r="AI40" s="111">
        <f>SUM('[1]Neprofi'!AN42+'[1]Neprofi'!AO42)</f>
        <v>0</v>
      </c>
      <c r="AJ40" s="112">
        <f t="shared" si="8"/>
      </c>
      <c r="AK40" s="112">
        <f>IF(AI40=0,"",ROUND('[1]Neprofi'!AN42/AI40*100,2))</f>
      </c>
      <c r="AL40" s="111">
        <f>'[1]Neprofi'!AP42</f>
        <v>0</v>
      </c>
      <c r="AM40" s="112">
        <f t="shared" si="9"/>
        <v>0</v>
      </c>
      <c r="AN40" s="111">
        <f>'[1]Neprofi'!BD42</f>
        <v>0</v>
      </c>
      <c r="AO40" s="111">
        <f>'[1]Neprofi'!BF42</f>
        <v>0</v>
      </c>
      <c r="AP40" s="111">
        <f>'[1]Neprofi'!BL42</f>
        <v>0</v>
      </c>
      <c r="AQ40" s="111">
        <f>'[1]Neprofi'!BO42</f>
        <v>0</v>
      </c>
      <c r="AR40" s="111">
        <f>'[1]Neprofi'!BP42</f>
        <v>0</v>
      </c>
      <c r="AS40" s="111">
        <f>'[1]Neprofi'!BQ42</f>
        <v>0</v>
      </c>
      <c r="AT40" s="111">
        <f>'[1]Neprofi'!BR42</f>
        <v>0</v>
      </c>
      <c r="AU40" s="111">
        <f>SUM('[1]Neprofi'!BT42+'[1]Neprofi'!BV42+'[1]Neprofi'!BX42)</f>
        <v>0</v>
      </c>
      <c r="AV40" s="112">
        <f>IF(C40=0,"",ROUND('[1]Neprofi'!CB42/(C40/1000),2))</f>
        <v>1.09</v>
      </c>
      <c r="AW40" s="111">
        <f>'[1]Neprofi'!CD42</f>
        <v>1</v>
      </c>
      <c r="AX40" s="112">
        <f t="shared" si="10"/>
        <v>1.09</v>
      </c>
      <c r="AY40" s="112">
        <f>IF(C40=0,"",ROUND('[1]Neprofi'!CA42/(C40/1000),2))</f>
        <v>34.97</v>
      </c>
      <c r="AZ40" s="111">
        <f>'[1]Neprofi'!CG42</f>
        <v>2</v>
      </c>
      <c r="BA40" s="111">
        <f>'[1]Neprofi'!CI42</f>
        <v>0</v>
      </c>
      <c r="BB40" s="111">
        <f>'[1]Neprofi'!CK42</f>
        <v>0</v>
      </c>
      <c r="BC40" s="111">
        <f>'[1]Neprofi'!CJ42</f>
        <v>0</v>
      </c>
      <c r="BD40" s="111">
        <f>SUM('[1]Neprofi'!CL42+'[1]Neprofi'!CM42)</f>
        <v>0</v>
      </c>
      <c r="BE40" s="136">
        <f>IF(BD40=0,"",ROUND('[1]Neprofi'!CM42/BD40*100,2))</f>
      </c>
      <c r="BF40" s="111">
        <f>SUM('[1]Neprofi'!CN42+'[1]Neprofi'!CO42)</f>
        <v>0</v>
      </c>
      <c r="BG40" s="111">
        <f>'[1]Neprofi'!CP42</f>
        <v>0</v>
      </c>
      <c r="BH40" s="111">
        <f>'[1]Neprofi'!CQ42</f>
        <v>0</v>
      </c>
      <c r="BI40" s="111">
        <f>SUM('[1]Neprofi'!CR42+'[1]Neprofi'!CS42)</f>
        <v>0</v>
      </c>
      <c r="BJ40" s="111">
        <f>'[1]Neprofi'!CT42</f>
        <v>0</v>
      </c>
      <c r="BK40" s="111">
        <f>'[1]Neprofi'!CV42</f>
        <v>0</v>
      </c>
      <c r="BL40" s="138">
        <f>'[1]Neprofi'!CX42</f>
        <v>0</v>
      </c>
      <c r="BM40" s="139">
        <f t="shared" si="0"/>
        <v>0</v>
      </c>
      <c r="BN40" s="139">
        <f t="shared" si="1"/>
        <v>0</v>
      </c>
      <c r="BO40" s="140">
        <f t="shared" si="2"/>
        <v>0</v>
      </c>
    </row>
    <row r="41" spans="1:67" s="129" customFormat="1" ht="12.75">
      <c r="A41" s="362">
        <f>'[1]Neprofi'!A43</f>
        <v>34</v>
      </c>
      <c r="B41" s="135" t="str">
        <f>IF('[1]Neprofi'!B43="","",CONCATENATE('[1]Neprofi'!B43))</f>
        <v>Světlá Hora</v>
      </c>
      <c r="C41" s="110">
        <f>'[1]Neprofi'!D43</f>
        <v>1455</v>
      </c>
      <c r="D41" s="111">
        <f>'[1]Neprofi'!H43-'[1]Neprofi'!EZ43</f>
        <v>4200</v>
      </c>
      <c r="E41" s="112">
        <f>IF(D41=0,"",ROUND('[1]Neprofi'!U43/D41*100,2))</f>
        <v>100</v>
      </c>
      <c r="F41" s="112">
        <f>IF(C41=0,"",ROUND('[1]Neprofi'!T43/C41*1000,2))</f>
        <v>0</v>
      </c>
      <c r="G41" s="111">
        <f>'[1]Neprofi'!V43-'[1]Neprofi'!EY43</f>
        <v>96</v>
      </c>
      <c r="H41" s="110">
        <f>IF('[1]Neprofi'!U43=0,"",ROUND(G41/'[1]Neprofi'!U43*100,2))</f>
        <v>2.29</v>
      </c>
      <c r="I41" s="113">
        <f t="shared" si="11"/>
        <v>65.98</v>
      </c>
      <c r="J41" s="137">
        <f>IF(C41=0,"",ROUND(('[1]Neprofi'!EI43-'[1]Neprofi'!EX43)/C41,2))</f>
        <v>0</v>
      </c>
      <c r="K41" s="137">
        <f>IF(AB41=0,"",ROUND(('[1]Neprofi'!EI43-'[1]Neprofi'!EX43)/AB41,2))</f>
        <v>0</v>
      </c>
      <c r="L41" s="113">
        <f>IF('[1]Neprofi'!EI43=0,"",ROUND('[1]Neprofi'!EJ43/'[1]Neprofi'!EI43*100,2))</f>
      </c>
      <c r="M41" s="113">
        <f>IF('[1]Neprofi'!EI43=0,"",ROUND('[1]Neprofi'!EK43/'[1]Neprofi'!EI43*100,2))</f>
      </c>
      <c r="N41" s="110">
        <f>'[1]Neprofi'!BN43</f>
        <v>510</v>
      </c>
      <c r="O41" s="110">
        <f t="shared" si="12"/>
        <v>4710</v>
      </c>
      <c r="P41" s="113">
        <f t="shared" si="13"/>
        <v>3.24</v>
      </c>
      <c r="Q41" s="112">
        <f t="shared" si="14"/>
        <v>0.38</v>
      </c>
      <c r="R41" s="111">
        <f>'[1]Neprofi'!AA43</f>
        <v>72</v>
      </c>
      <c r="S41" s="112">
        <f t="shared" si="3"/>
        <v>4.95</v>
      </c>
      <c r="T41" s="111">
        <f>'[1]Neprofi'!AB43</f>
        <v>25</v>
      </c>
      <c r="U41" s="112">
        <f t="shared" si="4"/>
        <v>34.72</v>
      </c>
      <c r="V41" s="111">
        <f>'[1]Neprofi'!AC43</f>
        <v>698</v>
      </c>
      <c r="W41" s="112">
        <f>IF(V41=0,"",ROUND('[1]Neprofi'!AD43/V41*100,2))</f>
        <v>90.69</v>
      </c>
      <c r="X41" s="112">
        <f>IF(V41=0,"",ROUND('[1]Neprofi'!AI43/V41*100,2))</f>
        <v>9.31</v>
      </c>
      <c r="Y41" s="112">
        <f>IF('[1]Neprofi'!AD43=0,"",ROUND('[1]Neprofi'!AF43/'[1]Neprofi'!AD43*100,2))</f>
        <v>20.22</v>
      </c>
      <c r="Z41" s="112">
        <f>IF('[1]Neprofi'!AD43=0,"",ROUND(SUM('[1]Neprofi'!AG43+'[1]Neprofi'!AH43)/'[1]Neprofi'!AD43*100,2))</f>
        <v>4.11</v>
      </c>
      <c r="AA41" s="112">
        <f t="shared" si="5"/>
        <v>0.48</v>
      </c>
      <c r="AB41" s="111">
        <f>'[1]Neprofi'!AK43</f>
        <v>1777</v>
      </c>
      <c r="AC41" s="112">
        <f t="shared" si="6"/>
        <v>1.22</v>
      </c>
      <c r="AD41" s="112">
        <f t="shared" si="7"/>
        <v>24.68</v>
      </c>
      <c r="AE41" s="136">
        <f>IF(AB41=0,"",ROUND('[1]Neprofi'!AZ43/AB41*100,2))</f>
        <v>0</v>
      </c>
      <c r="AF41" s="136">
        <f>IF(AB41=0,"",ROUND('[1]Neprofi'!BA43/AB41*100,2))</f>
        <v>8.84</v>
      </c>
      <c r="AG41" s="111">
        <f>SUM('[1]Neprofi'!AL43+'[1]Neprofi'!AM43)</f>
        <v>1316</v>
      </c>
      <c r="AH41" s="112">
        <f>IF(AG41=0,"",ROUND('[1]Neprofi'!AL43/AG41*100,2))</f>
        <v>20.21</v>
      </c>
      <c r="AI41" s="111">
        <f>SUM('[1]Neprofi'!AN43+'[1]Neprofi'!AO43)</f>
        <v>461</v>
      </c>
      <c r="AJ41" s="112">
        <f t="shared" si="8"/>
        <v>18.44</v>
      </c>
      <c r="AK41" s="112">
        <f>IF(AI41=0,"",ROUND('[1]Neprofi'!AN43/AI41*100,2))</f>
        <v>17.79</v>
      </c>
      <c r="AL41" s="111">
        <f>'[1]Neprofi'!AP43</f>
        <v>0</v>
      </c>
      <c r="AM41" s="112">
        <f t="shared" si="9"/>
        <v>0</v>
      </c>
      <c r="AN41" s="111">
        <f>'[1]Neprofi'!BD43</f>
        <v>0</v>
      </c>
      <c r="AO41" s="111">
        <f>'[1]Neprofi'!BF43</f>
        <v>0</v>
      </c>
      <c r="AP41" s="111">
        <f>'[1]Neprofi'!BL43</f>
        <v>0</v>
      </c>
      <c r="AQ41" s="111">
        <f>'[1]Neprofi'!BO43</f>
        <v>0</v>
      </c>
      <c r="AR41" s="111">
        <f>'[1]Neprofi'!BP43</f>
        <v>0</v>
      </c>
      <c r="AS41" s="111">
        <f>'[1]Neprofi'!BQ43</f>
        <v>3</v>
      </c>
      <c r="AT41" s="111">
        <f>'[1]Neprofi'!BR43</f>
        <v>0</v>
      </c>
      <c r="AU41" s="111">
        <f>SUM('[1]Neprofi'!BT43+'[1]Neprofi'!BV43+'[1]Neprofi'!BX43)</f>
        <v>0</v>
      </c>
      <c r="AV41" s="112">
        <f>IF(C41=0,"",ROUND('[1]Neprofi'!CB43/(C41/1000),2))</f>
        <v>8.25</v>
      </c>
      <c r="AW41" s="111">
        <f>'[1]Neprofi'!CD43</f>
        <v>6</v>
      </c>
      <c r="AX41" s="112">
        <f t="shared" si="10"/>
        <v>4.12</v>
      </c>
      <c r="AY41" s="112">
        <f>IF(C41=0,"",ROUND('[1]Neprofi'!CA43/(C41/1000),2))</f>
        <v>68.73</v>
      </c>
      <c r="AZ41" s="111">
        <f>'[1]Neprofi'!CG43</f>
        <v>3</v>
      </c>
      <c r="BA41" s="111">
        <f>'[1]Neprofi'!CI43</f>
        <v>1</v>
      </c>
      <c r="BB41" s="111">
        <f>'[1]Neprofi'!CK43</f>
        <v>3461</v>
      </c>
      <c r="BC41" s="111">
        <f>'[1]Neprofi'!CJ43</f>
        <v>1</v>
      </c>
      <c r="BD41" s="111">
        <f>SUM('[1]Neprofi'!CL43+'[1]Neprofi'!CM43)</f>
        <v>65</v>
      </c>
      <c r="BE41" s="136">
        <f>IF(BD41=0,"",ROUND('[1]Neprofi'!CM43/BD41*100,2))</f>
        <v>100</v>
      </c>
      <c r="BF41" s="111">
        <f>SUM('[1]Neprofi'!CN43+'[1]Neprofi'!CO43)</f>
        <v>47</v>
      </c>
      <c r="BG41" s="111">
        <f>'[1]Neprofi'!CP43</f>
        <v>0</v>
      </c>
      <c r="BH41" s="111">
        <f>'[1]Neprofi'!CQ43</f>
        <v>0</v>
      </c>
      <c r="BI41" s="111">
        <f>SUM('[1]Neprofi'!CR43+'[1]Neprofi'!CS43)</f>
        <v>0</v>
      </c>
      <c r="BJ41" s="111">
        <f>'[1]Neprofi'!CT43</f>
        <v>0</v>
      </c>
      <c r="BK41" s="111">
        <f>'[1]Neprofi'!CV43</f>
        <v>0</v>
      </c>
      <c r="BL41" s="138">
        <f>'[1]Neprofi'!CX43</f>
        <v>0</v>
      </c>
      <c r="BM41" s="139">
        <f t="shared" si="0"/>
        <v>0</v>
      </c>
      <c r="BN41" s="139">
        <f t="shared" si="1"/>
        <v>0</v>
      </c>
      <c r="BO41" s="140">
        <f t="shared" si="2"/>
        <v>0</v>
      </c>
    </row>
    <row r="42" spans="1:67" s="129" customFormat="1" ht="12.75">
      <c r="A42" s="362">
        <f>'[1]Neprofi'!A44</f>
        <v>35</v>
      </c>
      <c r="B42" s="135" t="str">
        <f>IF('[1]Neprofi'!B44="","",CONCATENATE('[1]Neprofi'!B44))</f>
        <v>Svobodné Heřmanice</v>
      </c>
      <c r="C42" s="110">
        <f>'[1]Neprofi'!D44</f>
        <v>528</v>
      </c>
      <c r="D42" s="111">
        <f>'[1]Neprofi'!H44-'[1]Neprofi'!EZ44</f>
        <v>3728</v>
      </c>
      <c r="E42" s="112">
        <f>IF(D42=0,"",ROUND('[1]Neprofi'!U44/D42*100,2))</f>
        <v>100</v>
      </c>
      <c r="F42" s="112">
        <f>IF(C42=0,"",ROUND('[1]Neprofi'!T44/C42*1000,2))</f>
        <v>0</v>
      </c>
      <c r="G42" s="111">
        <f>'[1]Neprofi'!V44-'[1]Neprofi'!EY44</f>
        <v>5</v>
      </c>
      <c r="H42" s="110">
        <f>IF('[1]Neprofi'!U44=0,"",ROUND(G42/'[1]Neprofi'!U44*100,2))</f>
        <v>0.13</v>
      </c>
      <c r="I42" s="113">
        <f t="shared" si="11"/>
        <v>9.47</v>
      </c>
      <c r="J42" s="137">
        <f>IF(C42=0,"",ROUND(('[1]Neprofi'!EI44-'[1]Neprofi'!EX44)/C42,2))</f>
        <v>0</v>
      </c>
      <c r="K42" s="137">
        <f>IF(AB42=0,"",ROUND(('[1]Neprofi'!EI44-'[1]Neprofi'!EX44)/AB42,2))</f>
        <v>0</v>
      </c>
      <c r="L42" s="113">
        <f>IF('[1]Neprofi'!EI44=0,"",ROUND('[1]Neprofi'!EJ44/'[1]Neprofi'!EI44*100,2))</f>
      </c>
      <c r="M42" s="113">
        <f>IF('[1]Neprofi'!EI44=0,"",ROUND('[1]Neprofi'!EK44/'[1]Neprofi'!EI44*100,2))</f>
      </c>
      <c r="N42" s="110">
        <f>'[1]Neprofi'!BN44</f>
        <v>311</v>
      </c>
      <c r="O42" s="110">
        <f t="shared" si="12"/>
        <v>4039</v>
      </c>
      <c r="P42" s="113">
        <f t="shared" si="13"/>
        <v>7.65</v>
      </c>
      <c r="Q42" s="112">
        <f t="shared" si="14"/>
        <v>0.08</v>
      </c>
      <c r="R42" s="111">
        <f>'[1]Neprofi'!AA44</f>
        <v>17</v>
      </c>
      <c r="S42" s="112">
        <f t="shared" si="3"/>
        <v>3.22</v>
      </c>
      <c r="T42" s="111">
        <f>'[1]Neprofi'!AB44</f>
        <v>5</v>
      </c>
      <c r="U42" s="112">
        <f t="shared" si="4"/>
        <v>29.41</v>
      </c>
      <c r="V42" s="111">
        <f>'[1]Neprofi'!AC44</f>
        <v>58</v>
      </c>
      <c r="W42" s="112">
        <f>IF(V42=0,"",ROUND('[1]Neprofi'!AD44/V42*100,2))</f>
        <v>100</v>
      </c>
      <c r="X42" s="112">
        <f>IF(V42=0,"",ROUND('[1]Neprofi'!AI44/V42*100,2))</f>
        <v>0</v>
      </c>
      <c r="Y42" s="112">
        <f>IF('[1]Neprofi'!AD44=0,"",ROUND('[1]Neprofi'!AF44/'[1]Neprofi'!AD44*100,2))</f>
        <v>0</v>
      </c>
      <c r="Z42" s="112">
        <f>IF('[1]Neprofi'!AD44=0,"",ROUND(SUM('[1]Neprofi'!AG44+'[1]Neprofi'!AH44)/'[1]Neprofi'!AD44*100,2))</f>
        <v>0</v>
      </c>
      <c r="AA42" s="112">
        <f t="shared" si="5"/>
        <v>0.11</v>
      </c>
      <c r="AB42" s="111">
        <f>'[1]Neprofi'!AK44</f>
        <v>320</v>
      </c>
      <c r="AC42" s="112">
        <f t="shared" si="6"/>
        <v>0.61</v>
      </c>
      <c r="AD42" s="112">
        <f t="shared" si="7"/>
        <v>18.82</v>
      </c>
      <c r="AE42" s="136">
        <f>IF(AB42=0,"",ROUND('[1]Neprofi'!AZ44/AB42*100,2))</f>
        <v>0</v>
      </c>
      <c r="AF42" s="136">
        <f>IF(AB42=0,"",ROUND('[1]Neprofi'!BA44/AB42*100,2))</f>
        <v>0</v>
      </c>
      <c r="AG42" s="111">
        <f>SUM('[1]Neprofi'!AL44+'[1]Neprofi'!AM44)</f>
        <v>227</v>
      </c>
      <c r="AH42" s="112">
        <f>IF(AG42=0,"",ROUND('[1]Neprofi'!AL44/AG42*100,2))</f>
        <v>3.08</v>
      </c>
      <c r="AI42" s="111">
        <f>SUM('[1]Neprofi'!AN44+'[1]Neprofi'!AO44)</f>
        <v>93</v>
      </c>
      <c r="AJ42" s="112">
        <f t="shared" si="8"/>
        <v>18.6</v>
      </c>
      <c r="AK42" s="112">
        <f>IF(AI42=0,"",ROUND('[1]Neprofi'!AN44/AI42*100,2))</f>
        <v>4.3</v>
      </c>
      <c r="AL42" s="111">
        <f>'[1]Neprofi'!AP44</f>
        <v>0</v>
      </c>
      <c r="AM42" s="112">
        <f t="shared" si="9"/>
        <v>0</v>
      </c>
      <c r="AN42" s="111">
        <f>'[1]Neprofi'!BD44</f>
        <v>0</v>
      </c>
      <c r="AO42" s="111">
        <f>'[1]Neprofi'!BF44</f>
        <v>0</v>
      </c>
      <c r="AP42" s="111">
        <f>'[1]Neprofi'!BL44</f>
        <v>0</v>
      </c>
      <c r="AQ42" s="111">
        <f>'[1]Neprofi'!BO44</f>
        <v>0</v>
      </c>
      <c r="AR42" s="111">
        <f>'[1]Neprofi'!BP44</f>
        <v>0</v>
      </c>
      <c r="AS42" s="111">
        <f>'[1]Neprofi'!BQ44</f>
        <v>0</v>
      </c>
      <c r="AT42" s="111">
        <f>'[1]Neprofi'!BR44</f>
        <v>0</v>
      </c>
      <c r="AU42" s="111">
        <f>SUM('[1]Neprofi'!BT44+'[1]Neprofi'!BV44+'[1]Neprofi'!BX44)</f>
        <v>0</v>
      </c>
      <c r="AV42" s="112">
        <f>IF(C42=0,"",ROUND('[1]Neprofi'!CB44/(C42/1000),2))</f>
        <v>3.79</v>
      </c>
      <c r="AW42" s="111">
        <f>'[1]Neprofi'!CD44</f>
        <v>1</v>
      </c>
      <c r="AX42" s="112">
        <f t="shared" si="10"/>
        <v>1.89</v>
      </c>
      <c r="AY42" s="112">
        <f>IF(C42=0,"",ROUND('[1]Neprofi'!CA44/(C42/1000),2))</f>
        <v>94.7</v>
      </c>
      <c r="AZ42" s="111">
        <f>'[1]Neprofi'!CG44</f>
        <v>3</v>
      </c>
      <c r="BA42" s="111">
        <f>'[1]Neprofi'!CI44</f>
        <v>0</v>
      </c>
      <c r="BB42" s="111">
        <f>'[1]Neprofi'!CK44</f>
        <v>0</v>
      </c>
      <c r="BC42" s="111">
        <f>'[1]Neprofi'!CJ44</f>
        <v>0</v>
      </c>
      <c r="BD42" s="111">
        <f>SUM('[1]Neprofi'!CL44+'[1]Neprofi'!CM44)</f>
        <v>0</v>
      </c>
      <c r="BE42" s="136">
        <f>IF(BD42=0,"",ROUND('[1]Neprofi'!CM44/BD42*100,2))</f>
      </c>
      <c r="BF42" s="111">
        <f>SUM('[1]Neprofi'!CN44+'[1]Neprofi'!CO44)</f>
        <v>0</v>
      </c>
      <c r="BG42" s="111">
        <f>'[1]Neprofi'!CP44</f>
        <v>0</v>
      </c>
      <c r="BH42" s="111">
        <f>'[1]Neprofi'!CQ44</f>
        <v>0</v>
      </c>
      <c r="BI42" s="111">
        <f>SUM('[1]Neprofi'!CR44+'[1]Neprofi'!CS44)</f>
        <v>0</v>
      </c>
      <c r="BJ42" s="111">
        <f>'[1]Neprofi'!CT44</f>
        <v>0</v>
      </c>
      <c r="BK42" s="111">
        <f>'[1]Neprofi'!CV44</f>
        <v>0</v>
      </c>
      <c r="BL42" s="138">
        <f>'[1]Neprofi'!CX44</f>
        <v>0</v>
      </c>
      <c r="BM42" s="139">
        <f t="shared" si="0"/>
        <v>0</v>
      </c>
      <c r="BN42" s="139">
        <f t="shared" si="1"/>
        <v>0</v>
      </c>
      <c r="BO42" s="140">
        <f t="shared" si="2"/>
        <v>0</v>
      </c>
    </row>
    <row r="43" spans="1:67" s="129" customFormat="1" ht="12.75">
      <c r="A43" s="362">
        <f>'[1]Neprofi'!A45</f>
        <v>36</v>
      </c>
      <c r="B43" s="135" t="str">
        <f>IF('[1]Neprofi'!B45="","",CONCATENATE('[1]Neprofi'!B45))</f>
        <v>Široká Niva</v>
      </c>
      <c r="C43" s="110">
        <f>'[1]Neprofi'!D45</f>
        <v>572</v>
      </c>
      <c r="D43" s="111">
        <f>'[1]Neprofi'!H45-'[1]Neprofi'!EZ45</f>
        <v>2687</v>
      </c>
      <c r="E43" s="112">
        <f>IF(D43=0,"",ROUND('[1]Neprofi'!U45/D43*100,2))</f>
        <v>100</v>
      </c>
      <c r="F43" s="112">
        <f>IF(C43=0,"",ROUND('[1]Neprofi'!T45/C43*1000,2))</f>
        <v>0</v>
      </c>
      <c r="G43" s="111">
        <f>'[1]Neprofi'!V45-'[1]Neprofi'!EY45</f>
        <v>45</v>
      </c>
      <c r="H43" s="110">
        <f>IF('[1]Neprofi'!U45=0,"",ROUND(G43/'[1]Neprofi'!U45*100,2))</f>
        <v>1.67</v>
      </c>
      <c r="I43" s="113">
        <f t="shared" si="11"/>
        <v>78.67</v>
      </c>
      <c r="J43" s="137">
        <f>IF(C43=0,"",ROUND(('[1]Neprofi'!EI45-'[1]Neprofi'!EX45)/C43,2))</f>
        <v>0</v>
      </c>
      <c r="K43" s="137">
        <f>IF(AB43=0,"",ROUND(('[1]Neprofi'!EI45-'[1]Neprofi'!EX45)/AB43,2))</f>
        <v>0</v>
      </c>
      <c r="L43" s="113">
        <f>IF('[1]Neprofi'!EI45=0,"",ROUND('[1]Neprofi'!EJ45/'[1]Neprofi'!EI45*100,2))</f>
      </c>
      <c r="M43" s="113">
        <f>IF('[1]Neprofi'!EI45=0,"",ROUND('[1]Neprofi'!EK45/'[1]Neprofi'!EI45*100,2))</f>
      </c>
      <c r="N43" s="110">
        <f>'[1]Neprofi'!BN45</f>
        <v>350</v>
      </c>
      <c r="O43" s="110">
        <f t="shared" si="12"/>
        <v>3037</v>
      </c>
      <c r="P43" s="113">
        <f t="shared" si="13"/>
        <v>5.31</v>
      </c>
      <c r="Q43" s="112">
        <f t="shared" si="14"/>
        <v>0.07</v>
      </c>
      <c r="R43" s="111">
        <f>'[1]Neprofi'!AA45</f>
        <v>16</v>
      </c>
      <c r="S43" s="112">
        <f t="shared" si="3"/>
        <v>2.8</v>
      </c>
      <c r="T43" s="111">
        <f>'[1]Neprofi'!AB45</f>
        <v>7</v>
      </c>
      <c r="U43" s="112">
        <f t="shared" si="4"/>
        <v>43.75</v>
      </c>
      <c r="V43" s="111">
        <f>'[1]Neprofi'!AC45</f>
        <v>50</v>
      </c>
      <c r="W43" s="112">
        <f>IF(V43=0,"",ROUND('[1]Neprofi'!AD45/V43*100,2))</f>
        <v>100</v>
      </c>
      <c r="X43" s="112">
        <f>IF(V43=0,"",ROUND('[1]Neprofi'!AI45/V43*100,2))</f>
        <v>0</v>
      </c>
      <c r="Y43" s="112">
        <f>IF('[1]Neprofi'!AD45=0,"",ROUND('[1]Neprofi'!AF45/'[1]Neprofi'!AD45*100,2))</f>
        <v>0</v>
      </c>
      <c r="Z43" s="112">
        <f>IF('[1]Neprofi'!AD45=0,"",ROUND(SUM('[1]Neprofi'!AG45+'[1]Neprofi'!AH45)/'[1]Neprofi'!AD45*100,2))</f>
        <v>0</v>
      </c>
      <c r="AA43" s="112">
        <f t="shared" si="5"/>
        <v>0.09</v>
      </c>
      <c r="AB43" s="111">
        <f>'[1]Neprofi'!AK45</f>
        <v>205</v>
      </c>
      <c r="AC43" s="112">
        <f t="shared" si="6"/>
        <v>0.36</v>
      </c>
      <c r="AD43" s="112">
        <f t="shared" si="7"/>
        <v>12.81</v>
      </c>
      <c r="AE43" s="136">
        <f>IF(AB43=0,"",ROUND('[1]Neprofi'!AZ45/AB43*100,2))</f>
        <v>0</v>
      </c>
      <c r="AF43" s="136">
        <f>IF(AB43=0,"",ROUND('[1]Neprofi'!BA45/AB43*100,2))</f>
        <v>0</v>
      </c>
      <c r="AG43" s="111">
        <f>SUM('[1]Neprofi'!AL45+'[1]Neprofi'!AM45)</f>
        <v>184</v>
      </c>
      <c r="AH43" s="112">
        <f>IF(AG43=0,"",ROUND('[1]Neprofi'!AL45/AG43*100,2))</f>
        <v>2.72</v>
      </c>
      <c r="AI43" s="111">
        <f>SUM('[1]Neprofi'!AN45+'[1]Neprofi'!AO45)</f>
        <v>21</v>
      </c>
      <c r="AJ43" s="112">
        <f t="shared" si="8"/>
        <v>3</v>
      </c>
      <c r="AK43" s="112">
        <f>IF(AI43=0,"",ROUND('[1]Neprofi'!AN45/AI43*100,2))</f>
        <v>4.76</v>
      </c>
      <c r="AL43" s="111">
        <f>'[1]Neprofi'!AP45</f>
        <v>0</v>
      </c>
      <c r="AM43" s="112">
        <f t="shared" si="9"/>
        <v>0</v>
      </c>
      <c r="AN43" s="111">
        <f>'[1]Neprofi'!BD45</f>
        <v>0</v>
      </c>
      <c r="AO43" s="111">
        <f>'[1]Neprofi'!BF45</f>
        <v>0</v>
      </c>
      <c r="AP43" s="111">
        <f>'[1]Neprofi'!BL45</f>
        <v>0</v>
      </c>
      <c r="AQ43" s="111">
        <f>'[1]Neprofi'!BO45</f>
        <v>0</v>
      </c>
      <c r="AR43" s="111">
        <f>'[1]Neprofi'!BP45</f>
        <v>0</v>
      </c>
      <c r="AS43" s="111">
        <f>'[1]Neprofi'!BQ45</f>
        <v>0</v>
      </c>
      <c r="AT43" s="111">
        <f>'[1]Neprofi'!BR45</f>
        <v>0</v>
      </c>
      <c r="AU43" s="111">
        <f>SUM('[1]Neprofi'!BT45+'[1]Neprofi'!BV45+'[1]Neprofi'!BX45)</f>
        <v>0</v>
      </c>
      <c r="AV43" s="112">
        <f>IF(C43=0,"",ROUND('[1]Neprofi'!CB45/(C43/1000),2))</f>
        <v>6.99</v>
      </c>
      <c r="AW43" s="111">
        <f>'[1]Neprofi'!CD45</f>
        <v>0</v>
      </c>
      <c r="AX43" s="112">
        <f t="shared" si="10"/>
        <v>0</v>
      </c>
      <c r="AY43" s="112">
        <f>IF(C43=0,"",ROUND('[1]Neprofi'!CA45/(C43/1000),2))</f>
        <v>34.97</v>
      </c>
      <c r="AZ43" s="111">
        <f>'[1]Neprofi'!CG45</f>
        <v>2</v>
      </c>
      <c r="BA43" s="111">
        <f>'[1]Neprofi'!CI45</f>
        <v>0</v>
      </c>
      <c r="BB43" s="111">
        <f>'[1]Neprofi'!CK45</f>
        <v>0</v>
      </c>
      <c r="BC43" s="111">
        <f>'[1]Neprofi'!CJ45</f>
        <v>0</v>
      </c>
      <c r="BD43" s="111">
        <f>SUM('[1]Neprofi'!CL45+'[1]Neprofi'!CM45)</f>
        <v>0</v>
      </c>
      <c r="BE43" s="136">
        <f>IF(BD43=0,"",ROUND('[1]Neprofi'!CM45/BD43*100,2))</f>
      </c>
      <c r="BF43" s="111">
        <f>SUM('[1]Neprofi'!CN45+'[1]Neprofi'!CO45)</f>
        <v>0</v>
      </c>
      <c r="BG43" s="111">
        <f>'[1]Neprofi'!CP45</f>
        <v>0</v>
      </c>
      <c r="BH43" s="111">
        <f>'[1]Neprofi'!CQ45</f>
        <v>0</v>
      </c>
      <c r="BI43" s="111">
        <f>SUM('[1]Neprofi'!CR45+'[1]Neprofi'!CS45)</f>
        <v>0</v>
      </c>
      <c r="BJ43" s="111">
        <f>'[1]Neprofi'!CT45</f>
        <v>0</v>
      </c>
      <c r="BK43" s="111">
        <f>'[1]Neprofi'!CV45</f>
        <v>0</v>
      </c>
      <c r="BL43" s="138">
        <f>'[1]Neprofi'!CX45</f>
        <v>0</v>
      </c>
      <c r="BM43" s="139">
        <f t="shared" si="0"/>
        <v>0</v>
      </c>
      <c r="BN43" s="139">
        <f t="shared" si="1"/>
        <v>0</v>
      </c>
      <c r="BO43" s="140">
        <f t="shared" si="2"/>
        <v>0</v>
      </c>
    </row>
    <row r="44" spans="1:67" s="129" customFormat="1" ht="12.75">
      <c r="A44" s="362">
        <f>'[1]Neprofi'!A46</f>
        <v>37</v>
      </c>
      <c r="B44" s="135" t="str">
        <f>IF('[1]Neprofi'!B46="","",CONCATENATE('[1]Neprofi'!B46))</f>
        <v>Třemešná</v>
      </c>
      <c r="C44" s="110">
        <f>'[1]Neprofi'!D46</f>
        <v>917</v>
      </c>
      <c r="D44" s="111">
        <f>'[1]Neprofi'!H46-'[1]Neprofi'!EZ46</f>
        <v>2567</v>
      </c>
      <c r="E44" s="112">
        <f>IF(D44=0,"",ROUND('[1]Neprofi'!U46/D44*100,2))</f>
        <v>100</v>
      </c>
      <c r="F44" s="112">
        <f>IF(C44=0,"",ROUND('[1]Neprofi'!T46/C44*1000,2))</f>
        <v>0</v>
      </c>
      <c r="G44" s="111">
        <f>'[1]Neprofi'!V46-'[1]Neprofi'!EY46</f>
        <v>21</v>
      </c>
      <c r="H44" s="110">
        <f>IF('[1]Neprofi'!U46=0,"",ROUND(G44/'[1]Neprofi'!U46*100,2))</f>
        <v>0.82</v>
      </c>
      <c r="I44" s="113">
        <f t="shared" si="11"/>
        <v>22.9</v>
      </c>
      <c r="J44" s="137">
        <f>IF(C44=0,"",ROUND(('[1]Neprofi'!EI46-'[1]Neprofi'!EX46)/C44,2))</f>
        <v>0</v>
      </c>
      <c r="K44" s="137">
        <f>IF(AB44=0,"",ROUND(('[1]Neprofi'!EI46-'[1]Neprofi'!EX46)/AB44,2))</f>
        <v>0</v>
      </c>
      <c r="L44" s="113">
        <f>IF('[1]Neprofi'!EI46=0,"",ROUND('[1]Neprofi'!EJ46/'[1]Neprofi'!EI46*100,2))</f>
      </c>
      <c r="M44" s="113">
        <f>IF('[1]Neprofi'!EI46=0,"",ROUND('[1]Neprofi'!EK46/'[1]Neprofi'!EI46*100,2))</f>
      </c>
      <c r="N44" s="110">
        <f>'[1]Neprofi'!BN46</f>
        <v>210</v>
      </c>
      <c r="O44" s="110">
        <f t="shared" si="12"/>
        <v>2777</v>
      </c>
      <c r="P44" s="113">
        <f t="shared" si="13"/>
        <v>3.03</v>
      </c>
      <c r="Q44" s="112">
        <f t="shared" si="14"/>
        <v>0.18</v>
      </c>
      <c r="R44" s="111">
        <f>'[1]Neprofi'!AA46</f>
        <v>32</v>
      </c>
      <c r="S44" s="112">
        <f t="shared" si="3"/>
        <v>3.49</v>
      </c>
      <c r="T44" s="111">
        <f>'[1]Neprofi'!AB46</f>
        <v>10</v>
      </c>
      <c r="U44" s="112">
        <f t="shared" si="4"/>
        <v>31.25</v>
      </c>
      <c r="V44" s="111">
        <f>'[1]Neprofi'!AC46</f>
        <v>116</v>
      </c>
      <c r="W44" s="112">
        <f>IF(V44=0,"",ROUND('[1]Neprofi'!AD46/V44*100,2))</f>
        <v>100</v>
      </c>
      <c r="X44" s="112">
        <f>IF(V44=0,"",ROUND('[1]Neprofi'!AI46/V44*100,2))</f>
        <v>0</v>
      </c>
      <c r="Y44" s="112">
        <f>IF('[1]Neprofi'!AD46=0,"",ROUND('[1]Neprofi'!AF46/'[1]Neprofi'!AD46*100,2))</f>
        <v>0</v>
      </c>
      <c r="Z44" s="112">
        <f>IF('[1]Neprofi'!AD46=0,"",ROUND(SUM('[1]Neprofi'!AG46+'[1]Neprofi'!AH46)/'[1]Neprofi'!AD46*100,2))</f>
        <v>8.62</v>
      </c>
      <c r="AA44" s="112">
        <f t="shared" si="5"/>
        <v>0.13</v>
      </c>
      <c r="AB44" s="111">
        <f>'[1]Neprofi'!AK46</f>
        <v>504</v>
      </c>
      <c r="AC44" s="112">
        <f t="shared" si="6"/>
        <v>0.55</v>
      </c>
      <c r="AD44" s="112">
        <f t="shared" si="7"/>
        <v>15.75</v>
      </c>
      <c r="AE44" s="136">
        <f>IF(AB44=0,"",ROUND('[1]Neprofi'!AZ46/AB44*100,2))</f>
        <v>0</v>
      </c>
      <c r="AF44" s="136">
        <f>IF(AB44=0,"",ROUND('[1]Neprofi'!BA46/AB44*100,2))</f>
        <v>0</v>
      </c>
      <c r="AG44" s="111">
        <f>SUM('[1]Neprofi'!AL46+'[1]Neprofi'!AM46)</f>
        <v>486</v>
      </c>
      <c r="AH44" s="112">
        <f>IF(AG44=0,"",ROUND('[1]Neprofi'!AL46/AG44*100,2))</f>
        <v>0</v>
      </c>
      <c r="AI44" s="111">
        <f>SUM('[1]Neprofi'!AN46+'[1]Neprofi'!AO46)</f>
        <v>18</v>
      </c>
      <c r="AJ44" s="112">
        <f t="shared" si="8"/>
        <v>1.8</v>
      </c>
      <c r="AK44" s="112">
        <f>IF(AI44=0,"",ROUND('[1]Neprofi'!AN46/AI44*100,2))</f>
        <v>0</v>
      </c>
      <c r="AL44" s="111">
        <f>'[1]Neprofi'!AP46</f>
        <v>0</v>
      </c>
      <c r="AM44" s="112">
        <f t="shared" si="9"/>
        <v>0</v>
      </c>
      <c r="AN44" s="111">
        <f>'[1]Neprofi'!BD46</f>
        <v>0</v>
      </c>
      <c r="AO44" s="111">
        <f>'[1]Neprofi'!BF46</f>
        <v>0</v>
      </c>
      <c r="AP44" s="111">
        <f>'[1]Neprofi'!BL46</f>
        <v>0</v>
      </c>
      <c r="AQ44" s="111">
        <f>'[1]Neprofi'!BO46</f>
        <v>0</v>
      </c>
      <c r="AR44" s="111">
        <f>'[1]Neprofi'!BP46</f>
        <v>0</v>
      </c>
      <c r="AS44" s="111">
        <f>'[1]Neprofi'!BQ46</f>
        <v>2</v>
      </c>
      <c r="AT44" s="111">
        <f>'[1]Neprofi'!BR46</f>
        <v>0</v>
      </c>
      <c r="AU44" s="111">
        <f>SUM('[1]Neprofi'!BT46+'[1]Neprofi'!BV46+'[1]Neprofi'!BX46)</f>
        <v>0</v>
      </c>
      <c r="AV44" s="112">
        <f>IF(C44=0,"",ROUND('[1]Neprofi'!CB46/(C44/1000),2))</f>
        <v>3.27</v>
      </c>
      <c r="AW44" s="111">
        <f>'[1]Neprofi'!CD46</f>
        <v>1</v>
      </c>
      <c r="AX44" s="112">
        <f t="shared" si="10"/>
        <v>1.09</v>
      </c>
      <c r="AY44" s="112">
        <f>IF(C44=0,"",ROUND('[1]Neprofi'!CA46/(C44/1000),2))</f>
        <v>30.53</v>
      </c>
      <c r="AZ44" s="111">
        <f>'[1]Neprofi'!CG46</f>
        <v>2</v>
      </c>
      <c r="BA44" s="111">
        <f>'[1]Neprofi'!CI46</f>
        <v>0</v>
      </c>
      <c r="BB44" s="111">
        <f>'[1]Neprofi'!CK46</f>
        <v>0</v>
      </c>
      <c r="BC44" s="111">
        <f>'[1]Neprofi'!CJ46</f>
        <v>0</v>
      </c>
      <c r="BD44" s="111">
        <f>SUM('[1]Neprofi'!CL46+'[1]Neprofi'!CM46)</f>
        <v>0</v>
      </c>
      <c r="BE44" s="136">
        <f>IF(BD44=0,"",ROUND('[1]Neprofi'!CM46/BD44*100,2))</f>
      </c>
      <c r="BF44" s="111">
        <f>SUM('[1]Neprofi'!CN46+'[1]Neprofi'!CO46)</f>
        <v>0</v>
      </c>
      <c r="BG44" s="111">
        <f>'[1]Neprofi'!CP46</f>
        <v>0</v>
      </c>
      <c r="BH44" s="111">
        <f>'[1]Neprofi'!CQ46</f>
        <v>0</v>
      </c>
      <c r="BI44" s="111">
        <f>SUM('[1]Neprofi'!CR46+'[1]Neprofi'!CS46)</f>
        <v>0</v>
      </c>
      <c r="BJ44" s="111">
        <f>'[1]Neprofi'!CT46</f>
        <v>0</v>
      </c>
      <c r="BK44" s="111">
        <f>'[1]Neprofi'!CV46</f>
        <v>0</v>
      </c>
      <c r="BL44" s="138">
        <f>'[1]Neprofi'!CX46</f>
        <v>0</v>
      </c>
      <c r="BM44" s="139">
        <f t="shared" si="0"/>
        <v>0</v>
      </c>
      <c r="BN44" s="139">
        <f t="shared" si="1"/>
        <v>0</v>
      </c>
      <c r="BO44" s="140">
        <f t="shared" si="2"/>
        <v>0</v>
      </c>
    </row>
    <row r="45" spans="1:67" s="129" customFormat="1" ht="12.75">
      <c r="A45" s="362">
        <f>'[1]Neprofi'!A47</f>
        <v>38</v>
      </c>
      <c r="B45" s="135" t="str">
        <f>IF('[1]Neprofi'!B47="","",CONCATENATE('[1]Neprofi'!B47))</f>
        <v>Václavov</v>
      </c>
      <c r="C45" s="110">
        <f>'[1]Neprofi'!D47</f>
        <v>454</v>
      </c>
      <c r="D45" s="111">
        <f>'[1]Neprofi'!H47-'[1]Neprofi'!EZ47</f>
        <v>2596</v>
      </c>
      <c r="E45" s="112">
        <f>IF(D45=0,"",ROUND('[1]Neprofi'!U47/D45*100,2))</f>
        <v>100</v>
      </c>
      <c r="F45" s="112">
        <f>IF(C45=0,"",ROUND('[1]Neprofi'!T47/C45*1000,2))</f>
        <v>0</v>
      </c>
      <c r="G45" s="111">
        <f>'[1]Neprofi'!V47-'[1]Neprofi'!EY47</f>
        <v>18</v>
      </c>
      <c r="H45" s="110">
        <f>IF('[1]Neprofi'!U47=0,"",ROUND(G45/'[1]Neprofi'!U47*100,2))</f>
        <v>0.69</v>
      </c>
      <c r="I45" s="113">
        <f t="shared" si="11"/>
        <v>39.65</v>
      </c>
      <c r="J45" s="137">
        <f>IF(C45=0,"",ROUND(('[1]Neprofi'!EI47-'[1]Neprofi'!EX47)/C45,2))</f>
        <v>4.41</v>
      </c>
      <c r="K45" s="137">
        <f>IF(AB45=0,"",ROUND(('[1]Neprofi'!EI47-'[1]Neprofi'!EX47)/AB45,2))</f>
        <v>8.97</v>
      </c>
      <c r="L45" s="113">
        <f>IF('[1]Neprofi'!EI47=0,"",ROUND('[1]Neprofi'!EJ47/'[1]Neprofi'!EI47*100,2))</f>
        <v>0</v>
      </c>
      <c r="M45" s="113">
        <f>IF('[1]Neprofi'!EI47=0,"",ROUND('[1]Neprofi'!EK47/'[1]Neprofi'!EI47*100,2))</f>
        <v>0</v>
      </c>
      <c r="N45" s="110">
        <f>'[1]Neprofi'!BN47</f>
        <v>210</v>
      </c>
      <c r="O45" s="110">
        <f t="shared" si="12"/>
        <v>2806</v>
      </c>
      <c r="P45" s="113">
        <f t="shared" si="13"/>
        <v>6.18</v>
      </c>
      <c r="Q45" s="112">
        <f t="shared" si="14"/>
        <v>0.08</v>
      </c>
      <c r="R45" s="111">
        <f>'[1]Neprofi'!AA47</f>
        <v>22</v>
      </c>
      <c r="S45" s="112">
        <f t="shared" si="3"/>
        <v>4.85</v>
      </c>
      <c r="T45" s="111">
        <f>'[1]Neprofi'!AB47</f>
        <v>1</v>
      </c>
      <c r="U45" s="112">
        <f t="shared" si="4"/>
        <v>4.55</v>
      </c>
      <c r="V45" s="111">
        <f>'[1]Neprofi'!AC47</f>
        <v>69</v>
      </c>
      <c r="W45" s="112">
        <f>IF(V45=0,"",ROUND('[1]Neprofi'!AD47/V45*100,2))</f>
        <v>100</v>
      </c>
      <c r="X45" s="112">
        <f>IF(V45=0,"",ROUND('[1]Neprofi'!AI47/V45*100,2))</f>
        <v>0</v>
      </c>
      <c r="Y45" s="112">
        <f>IF('[1]Neprofi'!AD47=0,"",ROUND('[1]Neprofi'!AF47/'[1]Neprofi'!AD47*100,2))</f>
        <v>0</v>
      </c>
      <c r="Z45" s="112">
        <f>IF('[1]Neprofi'!AD47=0,"",ROUND(SUM('[1]Neprofi'!AG47+'[1]Neprofi'!AH47)/'[1]Neprofi'!AD47*100,2))</f>
        <v>0</v>
      </c>
      <c r="AA45" s="112">
        <f t="shared" si="5"/>
        <v>0.15</v>
      </c>
      <c r="AB45" s="111">
        <f>'[1]Neprofi'!AK47</f>
        <v>223</v>
      </c>
      <c r="AC45" s="112">
        <f t="shared" si="6"/>
        <v>0.49</v>
      </c>
      <c r="AD45" s="112">
        <f t="shared" si="7"/>
        <v>10.14</v>
      </c>
      <c r="AE45" s="136">
        <f>IF(AB45=0,"",ROUND('[1]Neprofi'!AZ47/AB45*100,2))</f>
        <v>0</v>
      </c>
      <c r="AF45" s="136">
        <f>IF(AB45=0,"",ROUND('[1]Neprofi'!BA47/AB45*100,2))</f>
        <v>0</v>
      </c>
      <c r="AG45" s="111">
        <f>SUM('[1]Neprofi'!AL47+'[1]Neprofi'!AM47)</f>
        <v>220</v>
      </c>
      <c r="AH45" s="112">
        <f>IF(AG45=0,"",ROUND('[1]Neprofi'!AL47/AG45*100,2))</f>
        <v>0</v>
      </c>
      <c r="AI45" s="111">
        <f>SUM('[1]Neprofi'!AN47+'[1]Neprofi'!AO47)</f>
        <v>3</v>
      </c>
      <c r="AJ45" s="112">
        <f t="shared" si="8"/>
        <v>3</v>
      </c>
      <c r="AK45" s="112">
        <f>IF(AI45=0,"",ROUND('[1]Neprofi'!AN47/AI45*100,2))</f>
        <v>0</v>
      </c>
      <c r="AL45" s="111">
        <f>'[1]Neprofi'!AP47</f>
        <v>0</v>
      </c>
      <c r="AM45" s="112">
        <f t="shared" si="9"/>
        <v>0</v>
      </c>
      <c r="AN45" s="111">
        <f>'[1]Neprofi'!BD47</f>
        <v>0</v>
      </c>
      <c r="AO45" s="111">
        <f>'[1]Neprofi'!BF47</f>
        <v>0</v>
      </c>
      <c r="AP45" s="111">
        <f>'[1]Neprofi'!BL47</f>
        <v>0</v>
      </c>
      <c r="AQ45" s="111">
        <f>'[1]Neprofi'!BO47</f>
        <v>0</v>
      </c>
      <c r="AR45" s="111">
        <f>'[1]Neprofi'!BP47</f>
        <v>0</v>
      </c>
      <c r="AS45" s="111">
        <f>'[1]Neprofi'!BQ47</f>
        <v>0</v>
      </c>
      <c r="AT45" s="111">
        <f>'[1]Neprofi'!BR47</f>
        <v>0</v>
      </c>
      <c r="AU45" s="111">
        <f>SUM('[1]Neprofi'!BT47+'[1]Neprofi'!BV47+'[1]Neprofi'!BX47)</f>
        <v>0</v>
      </c>
      <c r="AV45" s="112">
        <f>IF(C45=0,"",ROUND('[1]Neprofi'!CB47/(C45/1000),2))</f>
        <v>8.81</v>
      </c>
      <c r="AW45" s="111">
        <f>'[1]Neprofi'!CD47</f>
        <v>1</v>
      </c>
      <c r="AX45" s="112">
        <f t="shared" si="10"/>
        <v>2.2</v>
      </c>
      <c r="AY45" s="112">
        <f>IF(C45=0,"",ROUND('[1]Neprofi'!CA47/(C45/1000),2))</f>
        <v>66.08</v>
      </c>
      <c r="AZ45" s="111">
        <f>'[1]Neprofi'!CG47</f>
        <v>2</v>
      </c>
      <c r="BA45" s="111">
        <f>'[1]Neprofi'!CI47</f>
        <v>1</v>
      </c>
      <c r="BB45" s="111">
        <f>'[1]Neprofi'!CK47</f>
        <v>0</v>
      </c>
      <c r="BC45" s="111">
        <f>'[1]Neprofi'!CJ47</f>
        <v>1</v>
      </c>
      <c r="BD45" s="111">
        <f>SUM('[1]Neprofi'!CL47+'[1]Neprofi'!CM47)</f>
        <v>0</v>
      </c>
      <c r="BE45" s="136">
        <f>IF(BD45=0,"",ROUND('[1]Neprofi'!CM47/BD45*100,2))</f>
      </c>
      <c r="BF45" s="111">
        <f>SUM('[1]Neprofi'!CN47+'[1]Neprofi'!CO47)</f>
        <v>0</v>
      </c>
      <c r="BG45" s="111">
        <f>'[1]Neprofi'!CP47</f>
        <v>0</v>
      </c>
      <c r="BH45" s="111">
        <f>'[1]Neprofi'!CQ47</f>
        <v>0</v>
      </c>
      <c r="BI45" s="111">
        <f>SUM('[1]Neprofi'!CR47+'[1]Neprofi'!CS47)</f>
        <v>0</v>
      </c>
      <c r="BJ45" s="111">
        <f>'[1]Neprofi'!CT47</f>
        <v>0</v>
      </c>
      <c r="BK45" s="111">
        <f>'[1]Neprofi'!CV47</f>
        <v>0</v>
      </c>
      <c r="BL45" s="138">
        <f>'[1]Neprofi'!CX47</f>
        <v>0</v>
      </c>
      <c r="BM45" s="139">
        <f t="shared" si="0"/>
        <v>0</v>
      </c>
      <c r="BN45" s="139">
        <f t="shared" si="1"/>
        <v>0</v>
      </c>
      <c r="BO45" s="140">
        <f t="shared" si="2"/>
        <v>0</v>
      </c>
    </row>
    <row r="46" spans="1:67" s="129" customFormat="1" ht="12.75">
      <c r="A46" s="362">
        <f>'[1]Neprofi'!A48</f>
        <v>39</v>
      </c>
      <c r="B46" s="135" t="str">
        <f>IF('[1]Neprofi'!B48="","",CONCATENATE('[1]Neprofi'!B48))</f>
        <v>Velká Štáhle</v>
      </c>
      <c r="C46" s="110">
        <f>'[1]Neprofi'!D48</f>
        <v>343</v>
      </c>
      <c r="D46" s="111">
        <f>'[1]Neprofi'!H48-'[1]Neprofi'!EZ48</f>
        <v>2688</v>
      </c>
      <c r="E46" s="112">
        <f>IF(D46=0,"",ROUND('[1]Neprofi'!U48/D46*100,2))</f>
        <v>100</v>
      </c>
      <c r="F46" s="112">
        <f>IF(C46=0,"",ROUND('[1]Neprofi'!T48/C46*1000,2))</f>
        <v>5.83</v>
      </c>
      <c r="G46" s="111">
        <f>'[1]Neprofi'!V48-'[1]Neprofi'!EY48</f>
        <v>63</v>
      </c>
      <c r="H46" s="110">
        <f>IF('[1]Neprofi'!U48=0,"",ROUND(G46/'[1]Neprofi'!U48*100,2))</f>
        <v>2.34</v>
      </c>
      <c r="I46" s="113">
        <f t="shared" si="11"/>
        <v>183.67</v>
      </c>
      <c r="J46" s="137">
        <f>IF(C46=0,"",ROUND(('[1]Neprofi'!EI48-'[1]Neprofi'!EX48)/C46,2))</f>
        <v>36.18</v>
      </c>
      <c r="K46" s="137">
        <f>IF(AB46=0,"",ROUND(('[1]Neprofi'!EI48-'[1]Neprofi'!EX48)/AB46,2))</f>
        <v>24.24</v>
      </c>
      <c r="L46" s="113">
        <f>IF('[1]Neprofi'!EI48=0,"",ROUND('[1]Neprofi'!EJ48/'[1]Neprofi'!EI48*100,2))</f>
        <v>11.35</v>
      </c>
      <c r="M46" s="113">
        <f>IF('[1]Neprofi'!EI48=0,"",ROUND('[1]Neprofi'!EK48/'[1]Neprofi'!EI48*100,2))</f>
        <v>0</v>
      </c>
      <c r="N46" s="110">
        <f>'[1]Neprofi'!BN48</f>
        <v>420</v>
      </c>
      <c r="O46" s="110">
        <f t="shared" si="12"/>
        <v>3108</v>
      </c>
      <c r="P46" s="113">
        <f t="shared" si="13"/>
        <v>9.06</v>
      </c>
      <c r="Q46" s="112">
        <f t="shared" si="14"/>
        <v>0.16</v>
      </c>
      <c r="R46" s="111">
        <f>'[1]Neprofi'!AA48</f>
        <v>35</v>
      </c>
      <c r="S46" s="112">
        <f t="shared" si="3"/>
        <v>10.2</v>
      </c>
      <c r="T46" s="111">
        <f>'[1]Neprofi'!AB48</f>
        <v>10</v>
      </c>
      <c r="U46" s="112">
        <f t="shared" si="4"/>
        <v>28.57</v>
      </c>
      <c r="V46" s="111">
        <f>'[1]Neprofi'!AC48</f>
        <v>127</v>
      </c>
      <c r="W46" s="112">
        <f>IF(V46=0,"",ROUND('[1]Neprofi'!AD48/V46*100,2))</f>
        <v>100</v>
      </c>
      <c r="X46" s="112">
        <f>IF(V46=0,"",ROUND('[1]Neprofi'!AI48/V46*100,2))</f>
        <v>0</v>
      </c>
      <c r="Y46" s="112">
        <f>IF('[1]Neprofi'!AD48=0,"",ROUND('[1]Neprofi'!AF48/'[1]Neprofi'!AD48*100,2))</f>
        <v>0</v>
      </c>
      <c r="Z46" s="112">
        <f>IF('[1]Neprofi'!AD48=0,"",ROUND(SUM('[1]Neprofi'!AG48+'[1]Neprofi'!AH48)/'[1]Neprofi'!AD48*100,2))</f>
        <v>0</v>
      </c>
      <c r="AA46" s="112">
        <f t="shared" si="5"/>
        <v>0.37</v>
      </c>
      <c r="AB46" s="111">
        <f>'[1]Neprofi'!AK48</f>
        <v>512</v>
      </c>
      <c r="AC46" s="112">
        <f t="shared" si="6"/>
        <v>1.49</v>
      </c>
      <c r="AD46" s="112">
        <f t="shared" si="7"/>
        <v>14.63</v>
      </c>
      <c r="AE46" s="136">
        <f>IF(AB46=0,"",ROUND('[1]Neprofi'!AZ48/AB46*100,2))</f>
        <v>0</v>
      </c>
      <c r="AF46" s="136">
        <f>IF(AB46=0,"",ROUND('[1]Neprofi'!BA48/AB46*100,2))</f>
        <v>0</v>
      </c>
      <c r="AG46" s="111">
        <f>SUM('[1]Neprofi'!AL48+'[1]Neprofi'!AM48)</f>
        <v>441</v>
      </c>
      <c r="AH46" s="112">
        <f>IF(AG46=0,"",ROUND('[1]Neprofi'!AL48/AG46*100,2))</f>
        <v>4.54</v>
      </c>
      <c r="AI46" s="111">
        <f>SUM('[1]Neprofi'!AN48+'[1]Neprofi'!AO48)</f>
        <v>62</v>
      </c>
      <c r="AJ46" s="112">
        <f t="shared" si="8"/>
        <v>6.2</v>
      </c>
      <c r="AK46" s="112">
        <f>IF(AI46=0,"",ROUND('[1]Neprofi'!AN48/AI46*100,2))</f>
        <v>16.13</v>
      </c>
      <c r="AL46" s="111">
        <f>'[1]Neprofi'!AP48</f>
        <v>9</v>
      </c>
      <c r="AM46" s="112">
        <f t="shared" si="9"/>
        <v>1.76</v>
      </c>
      <c r="AN46" s="111">
        <f>'[1]Neprofi'!BD48</f>
        <v>0</v>
      </c>
      <c r="AO46" s="111">
        <f>'[1]Neprofi'!BF48</f>
        <v>0</v>
      </c>
      <c r="AP46" s="111">
        <f>'[1]Neprofi'!BL48</f>
        <v>0</v>
      </c>
      <c r="AQ46" s="111">
        <f>'[1]Neprofi'!BO48</f>
        <v>0</v>
      </c>
      <c r="AR46" s="111">
        <f>'[1]Neprofi'!BP48</f>
        <v>0</v>
      </c>
      <c r="AS46" s="111">
        <f>'[1]Neprofi'!BQ48</f>
        <v>0</v>
      </c>
      <c r="AT46" s="111">
        <f>'[1]Neprofi'!BR48</f>
        <v>0</v>
      </c>
      <c r="AU46" s="111">
        <f>SUM('[1]Neprofi'!BT48+'[1]Neprofi'!BV48+'[1]Neprofi'!BX48)</f>
        <v>0</v>
      </c>
      <c r="AV46" s="112">
        <f>IF(C46=0,"",ROUND('[1]Neprofi'!CB48/(C46/1000),2))</f>
        <v>14.58</v>
      </c>
      <c r="AW46" s="111">
        <f>'[1]Neprofi'!CD48</f>
        <v>0</v>
      </c>
      <c r="AX46" s="112">
        <f t="shared" si="10"/>
        <v>0</v>
      </c>
      <c r="AY46" s="112">
        <f>IF(C46=0,"",ROUND('[1]Neprofi'!CA48/(C46/1000),2))</f>
        <v>87.46</v>
      </c>
      <c r="AZ46" s="111">
        <f>'[1]Neprofi'!CG48</f>
        <v>2</v>
      </c>
      <c r="BA46" s="111">
        <f>'[1]Neprofi'!CI48</f>
        <v>0</v>
      </c>
      <c r="BB46" s="111">
        <f>'[1]Neprofi'!CK48</f>
        <v>0</v>
      </c>
      <c r="BC46" s="111">
        <f>'[1]Neprofi'!CJ48</f>
        <v>0</v>
      </c>
      <c r="BD46" s="111">
        <f>SUM('[1]Neprofi'!CL48+'[1]Neprofi'!CM48)</f>
        <v>0</v>
      </c>
      <c r="BE46" s="136">
        <f>IF(BD46=0,"",ROUND('[1]Neprofi'!CM48/BD46*100,2))</f>
      </c>
      <c r="BF46" s="111">
        <f>SUM('[1]Neprofi'!CN48+'[1]Neprofi'!CO48)</f>
        <v>0</v>
      </c>
      <c r="BG46" s="111">
        <f>'[1]Neprofi'!CP48</f>
        <v>0</v>
      </c>
      <c r="BH46" s="111">
        <f>'[1]Neprofi'!CQ48</f>
        <v>0</v>
      </c>
      <c r="BI46" s="111">
        <f>SUM('[1]Neprofi'!CR48+'[1]Neprofi'!CS48)</f>
        <v>0</v>
      </c>
      <c r="BJ46" s="111">
        <f>'[1]Neprofi'!CT48</f>
        <v>0</v>
      </c>
      <c r="BK46" s="111">
        <f>'[1]Neprofi'!CV48</f>
        <v>0</v>
      </c>
      <c r="BL46" s="138">
        <f>'[1]Neprofi'!CX48</f>
        <v>0</v>
      </c>
      <c r="BM46" s="139">
        <f t="shared" si="0"/>
        <v>0</v>
      </c>
      <c r="BN46" s="139">
        <f t="shared" si="1"/>
        <v>0</v>
      </c>
      <c r="BO46" s="140">
        <f t="shared" si="2"/>
        <v>0</v>
      </c>
    </row>
    <row r="47" spans="1:67" s="129" customFormat="1" ht="12.75">
      <c r="A47" s="362">
        <f>'[1]Neprofi'!A49</f>
        <v>40</v>
      </c>
      <c r="B47" s="135" t="str">
        <f>IF('[1]Neprofi'!B49="","",CONCATENATE('[1]Neprofi'!B49))</f>
        <v>Vysoká</v>
      </c>
      <c r="C47" s="110">
        <f>'[1]Neprofi'!D49</f>
        <v>347</v>
      </c>
      <c r="D47" s="111">
        <f>'[1]Neprofi'!H49-'[1]Neprofi'!EZ49</f>
        <v>2780</v>
      </c>
      <c r="E47" s="112">
        <f>IF(D47=0,"",ROUND('[1]Neprofi'!U49/D47*100,2))</f>
        <v>100</v>
      </c>
      <c r="F47" s="112">
        <f>IF(C47=0,"",ROUND('[1]Neprofi'!T49/C47*1000,2))</f>
        <v>0</v>
      </c>
      <c r="G47" s="111">
        <f>'[1]Neprofi'!V49-'[1]Neprofi'!EY49</f>
        <v>8</v>
      </c>
      <c r="H47" s="110">
        <f>IF('[1]Neprofi'!U49=0,"",ROUND(G47/'[1]Neprofi'!U49*100,2))</f>
        <v>0.29</v>
      </c>
      <c r="I47" s="113">
        <f t="shared" si="11"/>
        <v>23.05</v>
      </c>
      <c r="J47" s="137">
        <f>IF(C47=0,"",ROUND(('[1]Neprofi'!EI49-'[1]Neprofi'!EX49)/C47,2))</f>
        <v>0</v>
      </c>
      <c r="K47" s="137">
        <f>IF(AB47=0,"",ROUND(('[1]Neprofi'!EI49-'[1]Neprofi'!EX49)/AB47,2))</f>
        <v>0</v>
      </c>
      <c r="L47" s="113">
        <f>IF('[1]Neprofi'!EI49=0,"",ROUND('[1]Neprofi'!EJ49/'[1]Neprofi'!EI49*100,2))</f>
      </c>
      <c r="M47" s="113">
        <f>IF('[1]Neprofi'!EI49=0,"",ROUND('[1]Neprofi'!EK49/'[1]Neprofi'!EI49*100,2))</f>
      </c>
      <c r="N47" s="110">
        <f>'[1]Neprofi'!BN49</f>
        <v>440</v>
      </c>
      <c r="O47" s="110">
        <f t="shared" si="12"/>
        <v>3220</v>
      </c>
      <c r="P47" s="113">
        <f t="shared" si="13"/>
        <v>9.28</v>
      </c>
      <c r="Q47" s="112">
        <f t="shared" si="14"/>
        <v>0.2</v>
      </c>
      <c r="R47" s="111">
        <f>'[1]Neprofi'!AA49</f>
        <v>25</v>
      </c>
      <c r="S47" s="112">
        <f t="shared" si="3"/>
        <v>7.2</v>
      </c>
      <c r="T47" s="111">
        <f>'[1]Neprofi'!AB49</f>
        <v>8</v>
      </c>
      <c r="U47" s="112">
        <f t="shared" si="4"/>
        <v>32</v>
      </c>
      <c r="V47" s="111">
        <f>'[1]Neprofi'!AC49</f>
        <v>181</v>
      </c>
      <c r="W47" s="112">
        <f>IF(V47=0,"",ROUND('[1]Neprofi'!AD49/V47*100,2))</f>
        <v>100</v>
      </c>
      <c r="X47" s="112">
        <f>IF(V47=0,"",ROUND('[1]Neprofi'!AI49/V47*100,2))</f>
        <v>0</v>
      </c>
      <c r="Y47" s="112">
        <f>IF('[1]Neprofi'!AD49=0,"",ROUND('[1]Neprofi'!AF49/'[1]Neprofi'!AD49*100,2))</f>
        <v>0</v>
      </c>
      <c r="Z47" s="112">
        <f>IF('[1]Neprofi'!AD49=0,"",ROUND(SUM('[1]Neprofi'!AG49+'[1]Neprofi'!AH49)/'[1]Neprofi'!AD49*100,2))</f>
        <v>0</v>
      </c>
      <c r="AA47" s="112">
        <f t="shared" si="5"/>
        <v>0.52</v>
      </c>
      <c r="AB47" s="111">
        <f>'[1]Neprofi'!AK49</f>
        <v>628</v>
      </c>
      <c r="AC47" s="112">
        <f t="shared" si="6"/>
        <v>1.81</v>
      </c>
      <c r="AD47" s="112">
        <f t="shared" si="7"/>
        <v>25.12</v>
      </c>
      <c r="AE47" s="136">
        <f>IF(AB47=0,"",ROUND('[1]Neprofi'!AZ49/AB47*100,2))</f>
        <v>0</v>
      </c>
      <c r="AF47" s="136">
        <f>IF(AB47=0,"",ROUND('[1]Neprofi'!BA49/AB47*100,2))</f>
        <v>0</v>
      </c>
      <c r="AG47" s="111">
        <f>SUM('[1]Neprofi'!AL49+'[1]Neprofi'!AM49)</f>
        <v>516</v>
      </c>
      <c r="AH47" s="112">
        <f>IF(AG47=0,"",ROUND('[1]Neprofi'!AL49/AG47*100,2))</f>
        <v>9.3</v>
      </c>
      <c r="AI47" s="111">
        <f>SUM('[1]Neprofi'!AN49+'[1]Neprofi'!AO49)</f>
        <v>112</v>
      </c>
      <c r="AJ47" s="112">
        <f t="shared" si="8"/>
        <v>14</v>
      </c>
      <c r="AK47" s="112">
        <f>IF(AI47=0,"",ROUND('[1]Neprofi'!AN49/AI47*100,2))</f>
        <v>31.25</v>
      </c>
      <c r="AL47" s="111">
        <f>'[1]Neprofi'!AP49</f>
        <v>0</v>
      </c>
      <c r="AM47" s="112">
        <f t="shared" si="9"/>
        <v>0</v>
      </c>
      <c r="AN47" s="111">
        <f>'[1]Neprofi'!BD49</f>
        <v>0</v>
      </c>
      <c r="AO47" s="111">
        <f>'[1]Neprofi'!BF49</f>
        <v>0</v>
      </c>
      <c r="AP47" s="111">
        <f>'[1]Neprofi'!BL49</f>
        <v>0</v>
      </c>
      <c r="AQ47" s="111">
        <f>'[1]Neprofi'!BO49</f>
        <v>0</v>
      </c>
      <c r="AR47" s="111">
        <f>'[1]Neprofi'!BP49</f>
        <v>0</v>
      </c>
      <c r="AS47" s="111">
        <f>'[1]Neprofi'!BQ49</f>
        <v>0</v>
      </c>
      <c r="AT47" s="111">
        <f>'[1]Neprofi'!BR49</f>
        <v>0</v>
      </c>
      <c r="AU47" s="111">
        <f>SUM('[1]Neprofi'!BT49+'[1]Neprofi'!BV49+'[1]Neprofi'!BX49)</f>
        <v>0</v>
      </c>
      <c r="AV47" s="112">
        <f>IF(C47=0,"",ROUND('[1]Neprofi'!CB49/(C47/1000),2))</f>
        <v>28.82</v>
      </c>
      <c r="AW47" s="111">
        <f>'[1]Neprofi'!CD49</f>
        <v>0</v>
      </c>
      <c r="AX47" s="112">
        <f t="shared" si="10"/>
        <v>0</v>
      </c>
      <c r="AY47" s="112">
        <f>IF(C47=0,"",ROUND('[1]Neprofi'!CA49/(C47/1000),2))</f>
        <v>216.14</v>
      </c>
      <c r="AZ47" s="111">
        <f>'[1]Neprofi'!CG49</f>
        <v>2</v>
      </c>
      <c r="BA47" s="111">
        <f>'[1]Neprofi'!CI49</f>
        <v>0</v>
      </c>
      <c r="BB47" s="111">
        <f>'[1]Neprofi'!CK49</f>
        <v>0</v>
      </c>
      <c r="BC47" s="111">
        <f>'[1]Neprofi'!CJ49</f>
        <v>0</v>
      </c>
      <c r="BD47" s="111">
        <f>SUM('[1]Neprofi'!CL49+'[1]Neprofi'!CM49)</f>
        <v>0</v>
      </c>
      <c r="BE47" s="136">
        <f>IF(BD47=0,"",ROUND('[1]Neprofi'!CM49/BD47*100,2))</f>
      </c>
      <c r="BF47" s="111">
        <f>SUM('[1]Neprofi'!CN49+'[1]Neprofi'!CO49)</f>
        <v>0</v>
      </c>
      <c r="BG47" s="111">
        <f>'[1]Neprofi'!CP49</f>
        <v>0</v>
      </c>
      <c r="BH47" s="111">
        <f>'[1]Neprofi'!CQ49</f>
        <v>0</v>
      </c>
      <c r="BI47" s="111">
        <f>SUM('[1]Neprofi'!CR49+'[1]Neprofi'!CS49)</f>
        <v>0</v>
      </c>
      <c r="BJ47" s="111">
        <f>'[1]Neprofi'!CT49</f>
        <v>0</v>
      </c>
      <c r="BK47" s="111">
        <f>'[1]Neprofi'!CV49</f>
        <v>0</v>
      </c>
      <c r="BL47" s="138">
        <f>'[1]Neprofi'!CX49</f>
        <v>0</v>
      </c>
      <c r="BM47" s="139">
        <f t="shared" si="0"/>
        <v>0</v>
      </c>
      <c r="BN47" s="139">
        <f t="shared" si="1"/>
        <v>0</v>
      </c>
      <c r="BO47" s="140">
        <f t="shared" si="2"/>
        <v>0</v>
      </c>
    </row>
    <row r="48" spans="1:67" s="129" customFormat="1" ht="12.75">
      <c r="A48" s="362">
        <f>'[1]Neprofi'!A50</f>
        <v>41</v>
      </c>
      <c r="B48" s="135" t="str">
        <f>IF('[1]Neprofi'!B50="","",CONCATENATE('[1]Neprofi'!B50))</f>
        <v>Zátor</v>
      </c>
      <c r="C48" s="110">
        <f>'[1]Neprofi'!D50</f>
        <v>1230</v>
      </c>
      <c r="D48" s="111">
        <f>'[1]Neprofi'!H50-'[1]Neprofi'!EZ50</f>
        <v>4324</v>
      </c>
      <c r="E48" s="112">
        <f>IF(D48=0,"",ROUND('[1]Neprofi'!U50/D48*100,2))</f>
        <v>100</v>
      </c>
      <c r="F48" s="112">
        <f>IF(C48=0,"",ROUND('[1]Neprofi'!T50/C48*1000,2))</f>
        <v>0</v>
      </c>
      <c r="G48" s="111">
        <f>'[1]Neprofi'!V50-'[1]Neprofi'!EY50</f>
        <v>154</v>
      </c>
      <c r="H48" s="110">
        <f>IF('[1]Neprofi'!U50=0,"",ROUND(G48/'[1]Neprofi'!U50*100,2))</f>
        <v>3.56</v>
      </c>
      <c r="I48" s="113">
        <f t="shared" si="11"/>
        <v>125.2</v>
      </c>
      <c r="J48" s="137">
        <f>IF(C48=0,"",ROUND(('[1]Neprofi'!EI50-'[1]Neprofi'!EX50)/C48,2))</f>
        <v>20.33</v>
      </c>
      <c r="K48" s="137">
        <f>IF(AB48=0,"",ROUND(('[1]Neprofi'!EI50-'[1]Neprofi'!EX50)/AB48,2))</f>
        <v>20.37</v>
      </c>
      <c r="L48" s="113">
        <f>IF('[1]Neprofi'!EI50=0,"",ROUND('[1]Neprofi'!EJ50/'[1]Neprofi'!EI50*100,2))</f>
        <v>0</v>
      </c>
      <c r="M48" s="113">
        <f>IF('[1]Neprofi'!EI50=0,"",ROUND('[1]Neprofi'!EK50/'[1]Neprofi'!EI50*100,2))</f>
        <v>0</v>
      </c>
      <c r="N48" s="110">
        <f>'[1]Neprofi'!BN50</f>
        <v>420</v>
      </c>
      <c r="O48" s="110">
        <f t="shared" si="12"/>
        <v>4744</v>
      </c>
      <c r="P48" s="113">
        <f t="shared" si="13"/>
        <v>3.86</v>
      </c>
      <c r="Q48" s="112">
        <f t="shared" si="14"/>
        <v>0.26</v>
      </c>
      <c r="R48" s="111">
        <f>'[1]Neprofi'!AA50</f>
        <v>57</v>
      </c>
      <c r="S48" s="112">
        <f t="shared" si="3"/>
        <v>4.63</v>
      </c>
      <c r="T48" s="111">
        <f>'[1]Neprofi'!AB50</f>
        <v>20</v>
      </c>
      <c r="U48" s="112">
        <f t="shared" si="4"/>
        <v>35.09</v>
      </c>
      <c r="V48" s="111">
        <f>'[1]Neprofi'!AC50</f>
        <v>671</v>
      </c>
      <c r="W48" s="112">
        <f>IF(V48=0,"",ROUND('[1]Neprofi'!AD50/V48*100,2))</f>
        <v>100</v>
      </c>
      <c r="X48" s="112">
        <f>IF(V48=0,"",ROUND('[1]Neprofi'!AI50/V48*100,2))</f>
        <v>0</v>
      </c>
      <c r="Y48" s="112">
        <f>IF('[1]Neprofi'!AD50=0,"",ROUND('[1]Neprofi'!AF50/'[1]Neprofi'!AD50*100,2))</f>
        <v>14.16</v>
      </c>
      <c r="Z48" s="112">
        <f>IF('[1]Neprofi'!AD50=0,"",ROUND(SUM('[1]Neprofi'!AG50+'[1]Neprofi'!AH50)/'[1]Neprofi'!AD50*100,2))</f>
        <v>4.47</v>
      </c>
      <c r="AA48" s="112">
        <f t="shared" si="5"/>
        <v>0.55</v>
      </c>
      <c r="AB48" s="111">
        <f>'[1]Neprofi'!AK50</f>
        <v>1227</v>
      </c>
      <c r="AC48" s="112">
        <f t="shared" si="6"/>
        <v>1</v>
      </c>
      <c r="AD48" s="112">
        <f t="shared" si="7"/>
        <v>21.53</v>
      </c>
      <c r="AE48" s="136">
        <f>IF(AB48=0,"",ROUND('[1]Neprofi'!AZ50/AB48*100,2))</f>
        <v>0</v>
      </c>
      <c r="AF48" s="136">
        <f>IF(AB48=0,"",ROUND('[1]Neprofi'!BA50/AB48*100,2))</f>
        <v>0</v>
      </c>
      <c r="AG48" s="111">
        <f>SUM('[1]Neprofi'!AL50+'[1]Neprofi'!AM50)</f>
        <v>1063</v>
      </c>
      <c r="AH48" s="112">
        <f>IF(AG48=0,"",ROUND('[1]Neprofi'!AL50/AG48*100,2))</f>
        <v>8.47</v>
      </c>
      <c r="AI48" s="111">
        <f>SUM('[1]Neprofi'!AN50+'[1]Neprofi'!AO50)</f>
        <v>164</v>
      </c>
      <c r="AJ48" s="112">
        <f t="shared" si="8"/>
        <v>8.2</v>
      </c>
      <c r="AK48" s="112">
        <f>IF(AI48=0,"",ROUND('[1]Neprofi'!AN50/AI48*100,2))</f>
        <v>22.56</v>
      </c>
      <c r="AL48" s="111">
        <f>'[1]Neprofi'!AP50</f>
        <v>0</v>
      </c>
      <c r="AM48" s="112">
        <f t="shared" si="9"/>
        <v>0</v>
      </c>
      <c r="AN48" s="111">
        <f>'[1]Neprofi'!BD50</f>
        <v>0</v>
      </c>
      <c r="AO48" s="111">
        <f>'[1]Neprofi'!BF50</f>
        <v>0</v>
      </c>
      <c r="AP48" s="111">
        <f>'[1]Neprofi'!BL50</f>
        <v>0</v>
      </c>
      <c r="AQ48" s="111">
        <f>'[1]Neprofi'!BO50</f>
        <v>0</v>
      </c>
      <c r="AR48" s="111">
        <f>'[1]Neprofi'!BP50</f>
        <v>0</v>
      </c>
      <c r="AS48" s="111">
        <f>'[1]Neprofi'!BQ50</f>
        <v>1</v>
      </c>
      <c r="AT48" s="111">
        <f>'[1]Neprofi'!BR50</f>
        <v>0</v>
      </c>
      <c r="AU48" s="111">
        <f>SUM('[1]Neprofi'!BT50+'[1]Neprofi'!BV50+'[1]Neprofi'!BX50)</f>
        <v>0</v>
      </c>
      <c r="AV48" s="112">
        <f>IF(C48=0,"",ROUND('[1]Neprofi'!CB50/(C48/1000),2))</f>
        <v>1.63</v>
      </c>
      <c r="AW48" s="111">
        <f>'[1]Neprofi'!CD50</f>
        <v>2</v>
      </c>
      <c r="AX48" s="112">
        <f t="shared" si="10"/>
        <v>1.63</v>
      </c>
      <c r="AY48" s="112">
        <f>IF(C48=0,"",ROUND('[1]Neprofi'!CA50/(C48/1000),2))</f>
        <v>40.65</v>
      </c>
      <c r="AZ48" s="111">
        <f>'[1]Neprofi'!CG50</f>
        <v>6</v>
      </c>
      <c r="BA48" s="111">
        <f>'[1]Neprofi'!CI50</f>
        <v>1</v>
      </c>
      <c r="BB48" s="111">
        <f>'[1]Neprofi'!CK50</f>
        <v>0</v>
      </c>
      <c r="BC48" s="111">
        <f>'[1]Neprofi'!CJ50</f>
        <v>0</v>
      </c>
      <c r="BD48" s="111">
        <f>SUM('[1]Neprofi'!CL50+'[1]Neprofi'!CM50)</f>
        <v>0</v>
      </c>
      <c r="BE48" s="136">
        <f>IF(BD48=0,"",ROUND('[1]Neprofi'!CM50/BD48*100,2))</f>
      </c>
      <c r="BF48" s="111">
        <f>SUM('[1]Neprofi'!CN50+'[1]Neprofi'!CO50)</f>
        <v>0</v>
      </c>
      <c r="BG48" s="111">
        <f>'[1]Neprofi'!CP50</f>
        <v>0</v>
      </c>
      <c r="BH48" s="111">
        <f>'[1]Neprofi'!CQ50</f>
        <v>0</v>
      </c>
      <c r="BI48" s="111">
        <f>SUM('[1]Neprofi'!CR50+'[1]Neprofi'!CS50)</f>
        <v>0</v>
      </c>
      <c r="BJ48" s="111">
        <f>'[1]Neprofi'!CT50</f>
        <v>0</v>
      </c>
      <c r="BK48" s="111">
        <f>'[1]Neprofi'!CV50</f>
        <v>0</v>
      </c>
      <c r="BL48" s="138">
        <f>'[1]Neprofi'!CX50</f>
        <v>0</v>
      </c>
      <c r="BM48" s="139">
        <f t="shared" si="0"/>
        <v>0</v>
      </c>
      <c r="BN48" s="139">
        <f t="shared" si="1"/>
        <v>0</v>
      </c>
      <c r="BO48" s="140">
        <f t="shared" si="2"/>
        <v>0</v>
      </c>
    </row>
    <row r="49" spans="1:67" s="129" customFormat="1" ht="12.75">
      <c r="A49" s="362">
        <f>'[1]Neprofi'!A51</f>
        <v>42</v>
      </c>
      <c r="B49" s="135">
        <f>IF('[1]Neprofi'!B51="","",CONCATENATE('[1]Neprofi'!B51))</f>
      </c>
      <c r="C49" s="110">
        <f>'[1]Neprofi'!D51</f>
        <v>0</v>
      </c>
      <c r="D49" s="111">
        <f>'[1]Neprofi'!H51-'[1]Neprofi'!EZ51</f>
        <v>0</v>
      </c>
      <c r="E49" s="112">
        <f>IF(D49=0,"",ROUND('[1]Neprofi'!U51/D49*100,2))</f>
      </c>
      <c r="F49" s="112">
        <f>IF(C49=0,"",ROUND('[1]Neprofi'!T51/C49*1000,2))</f>
      </c>
      <c r="G49" s="111">
        <f>'[1]Neprofi'!V51-'[1]Neprofi'!EY51</f>
        <v>0</v>
      </c>
      <c r="H49" s="110">
        <f>IF('[1]Neprofi'!U51=0,"",ROUND(G49/'[1]Neprofi'!U51*100,2))</f>
      </c>
      <c r="I49" s="113">
        <f t="shared" si="11"/>
      </c>
      <c r="J49" s="137">
        <f>IF(C49=0,"",ROUND(('[1]Neprofi'!EI51-'[1]Neprofi'!EX51)/C49,2))</f>
      </c>
      <c r="K49" s="137">
        <f>IF(AB49=0,"",ROUND(('[1]Neprofi'!EI51-'[1]Neprofi'!EX51)/AB49,2))</f>
      </c>
      <c r="L49" s="113">
        <f>IF('[1]Neprofi'!EI51=0,"",ROUND('[1]Neprofi'!EJ51/'[1]Neprofi'!EI51*100,2))</f>
      </c>
      <c r="M49" s="113">
        <f>IF('[1]Neprofi'!EI51=0,"",ROUND('[1]Neprofi'!EK51/'[1]Neprofi'!EI51*100,2))</f>
      </c>
      <c r="N49" s="110">
        <f>'[1]Neprofi'!BN51</f>
        <v>0</v>
      </c>
      <c r="O49" s="110">
        <f t="shared" si="12"/>
        <v>0</v>
      </c>
      <c r="P49" s="113">
        <f t="shared" si="13"/>
      </c>
      <c r="Q49" s="112">
        <f t="shared" si="14"/>
      </c>
      <c r="R49" s="111">
        <f>'[1]Neprofi'!AA51</f>
        <v>0</v>
      </c>
      <c r="S49" s="112">
        <f t="shared" si="3"/>
      </c>
      <c r="T49" s="111">
        <f>'[1]Neprofi'!AB51</f>
        <v>0</v>
      </c>
      <c r="U49" s="112">
        <f t="shared" si="4"/>
      </c>
      <c r="V49" s="111">
        <f>'[1]Neprofi'!AC51</f>
        <v>0</v>
      </c>
      <c r="W49" s="112">
        <f>IF(V49=0,"",ROUND('[1]Neprofi'!AD51/V49*100,2))</f>
      </c>
      <c r="X49" s="112">
        <f>IF(V49=0,"",ROUND('[1]Neprofi'!AI51/V49*100,2))</f>
      </c>
      <c r="Y49" s="112">
        <f>IF('[1]Neprofi'!AD51=0,"",ROUND('[1]Neprofi'!AF51/'[1]Neprofi'!AD51*100,2))</f>
      </c>
      <c r="Z49" s="112">
        <f>IF('[1]Neprofi'!AD51=0,"",ROUND(SUM('[1]Neprofi'!AG51+'[1]Neprofi'!AH51)/'[1]Neprofi'!AD51*100,2))</f>
      </c>
      <c r="AA49" s="112">
        <f t="shared" si="5"/>
      </c>
      <c r="AB49" s="111">
        <f>'[1]Neprofi'!AK51</f>
        <v>0</v>
      </c>
      <c r="AC49" s="112">
        <f t="shared" si="6"/>
      </c>
      <c r="AD49" s="112">
        <f t="shared" si="7"/>
      </c>
      <c r="AE49" s="136">
        <f>IF(AB49=0,"",ROUND('[1]Neprofi'!AZ51/AB49*100,2))</f>
      </c>
      <c r="AF49" s="136">
        <f>IF(AB49=0,"",ROUND('[1]Neprofi'!BA51/AB49*100,2))</f>
      </c>
      <c r="AG49" s="111">
        <f>SUM('[1]Neprofi'!AL51+'[1]Neprofi'!AM51)</f>
        <v>0</v>
      </c>
      <c r="AH49" s="112">
        <f>IF(AG49=0,"",ROUND('[1]Neprofi'!AL51/AG49*100,2))</f>
      </c>
      <c r="AI49" s="111">
        <f>SUM('[1]Neprofi'!AN51+'[1]Neprofi'!AO51)</f>
        <v>0</v>
      </c>
      <c r="AJ49" s="112">
        <f t="shared" si="8"/>
      </c>
      <c r="AK49" s="112">
        <f>IF(AI49=0,"",ROUND('[1]Neprofi'!AN51/AI49*100,2))</f>
      </c>
      <c r="AL49" s="111">
        <f>'[1]Neprofi'!AP51</f>
        <v>0</v>
      </c>
      <c r="AM49" s="112">
        <f t="shared" si="9"/>
      </c>
      <c r="AN49" s="111">
        <f>'[1]Neprofi'!BD51</f>
        <v>0</v>
      </c>
      <c r="AO49" s="111">
        <f>'[1]Neprofi'!BF51</f>
        <v>0</v>
      </c>
      <c r="AP49" s="111">
        <f>'[1]Neprofi'!BL51</f>
        <v>0</v>
      </c>
      <c r="AQ49" s="111">
        <f>'[1]Neprofi'!BO51</f>
        <v>0</v>
      </c>
      <c r="AR49" s="111">
        <f>'[1]Neprofi'!BP51</f>
        <v>0</v>
      </c>
      <c r="AS49" s="111">
        <f>'[1]Neprofi'!BQ51</f>
        <v>0</v>
      </c>
      <c r="AT49" s="111">
        <f>'[1]Neprofi'!BR51</f>
        <v>0</v>
      </c>
      <c r="AU49" s="111">
        <f>SUM('[1]Neprofi'!BT51+'[1]Neprofi'!BV51+'[1]Neprofi'!BX51)</f>
        <v>0</v>
      </c>
      <c r="AV49" s="112">
        <f>IF(C49=0,"",ROUND('[1]Neprofi'!CB51/(C49/1000),2))</f>
      </c>
      <c r="AW49" s="111">
        <f>'[1]Neprofi'!CD51</f>
        <v>0</v>
      </c>
      <c r="AX49" s="112">
        <f t="shared" si="10"/>
      </c>
      <c r="AY49" s="112">
        <f>IF(C49=0,"",ROUND('[1]Neprofi'!CA51/(C49/1000),2))</f>
      </c>
      <c r="AZ49" s="111">
        <f>'[1]Neprofi'!CG51</f>
        <v>0</v>
      </c>
      <c r="BA49" s="111">
        <f>'[1]Neprofi'!CI51</f>
        <v>0</v>
      </c>
      <c r="BB49" s="111">
        <f>'[1]Neprofi'!CK51</f>
        <v>0</v>
      </c>
      <c r="BC49" s="111">
        <f>'[1]Neprofi'!CJ51</f>
        <v>0</v>
      </c>
      <c r="BD49" s="111">
        <f>SUM('[1]Neprofi'!CL51+'[1]Neprofi'!CM51)</f>
        <v>0</v>
      </c>
      <c r="BE49" s="136">
        <f>IF(BD49=0,"",ROUND('[1]Neprofi'!CM51/BD49*100,2))</f>
      </c>
      <c r="BF49" s="111">
        <f>SUM('[1]Neprofi'!CN51+'[1]Neprofi'!CO51)</f>
        <v>0</v>
      </c>
      <c r="BG49" s="111">
        <f>'[1]Neprofi'!CP51</f>
        <v>0</v>
      </c>
      <c r="BH49" s="111">
        <f>'[1]Neprofi'!CQ51</f>
        <v>0</v>
      </c>
      <c r="BI49" s="111">
        <f>SUM('[1]Neprofi'!CR51+'[1]Neprofi'!CS51)</f>
        <v>0</v>
      </c>
      <c r="BJ49" s="111">
        <f>'[1]Neprofi'!CT51</f>
        <v>0</v>
      </c>
      <c r="BK49" s="111">
        <f>'[1]Neprofi'!CV51</f>
        <v>0</v>
      </c>
      <c r="BL49" s="138">
        <f>'[1]Neprofi'!CX51</f>
        <v>0</v>
      </c>
      <c r="BM49" s="139">
        <f t="shared" si="0"/>
      </c>
      <c r="BN49" s="139">
        <f t="shared" si="1"/>
      </c>
      <c r="BO49" s="140">
        <f t="shared" si="2"/>
      </c>
    </row>
    <row r="50" spans="1:67" s="129" customFormat="1" ht="12.75">
      <c r="A50" s="362">
        <f>'[1]Neprofi'!A52</f>
        <v>43</v>
      </c>
      <c r="B50" s="135">
        <f>IF('[1]Neprofi'!B52="","",CONCATENATE('[1]Neprofi'!B52))</f>
      </c>
      <c r="C50" s="110">
        <f>'[1]Neprofi'!D52</f>
        <v>0</v>
      </c>
      <c r="D50" s="111">
        <f>'[1]Neprofi'!H52-'[1]Neprofi'!EZ52</f>
        <v>0</v>
      </c>
      <c r="E50" s="112">
        <f>IF(D50=0,"",ROUND('[1]Neprofi'!U52/D50*100,2))</f>
      </c>
      <c r="F50" s="112">
        <f>IF(C50=0,"",ROUND('[1]Neprofi'!T52/C50*1000,2))</f>
      </c>
      <c r="G50" s="111">
        <f>'[1]Neprofi'!V52-'[1]Neprofi'!EY52</f>
        <v>0</v>
      </c>
      <c r="H50" s="110">
        <f>IF('[1]Neprofi'!U52=0,"",ROUND(G50/'[1]Neprofi'!U52*100,2))</f>
      </c>
      <c r="I50" s="113">
        <f t="shared" si="11"/>
      </c>
      <c r="J50" s="137">
        <f>IF(C50=0,"",ROUND(('[1]Neprofi'!EI52-'[1]Neprofi'!EX52)/C50,2))</f>
      </c>
      <c r="K50" s="137">
        <f>IF(AB50=0,"",ROUND(('[1]Neprofi'!EI52-'[1]Neprofi'!EX52)/AB50,2))</f>
      </c>
      <c r="L50" s="113">
        <f>IF('[1]Neprofi'!EI52=0,"",ROUND('[1]Neprofi'!EJ52/'[1]Neprofi'!EI52*100,2))</f>
      </c>
      <c r="M50" s="113">
        <f>IF('[1]Neprofi'!EI52=0,"",ROUND('[1]Neprofi'!EK52/'[1]Neprofi'!EI52*100,2))</f>
      </c>
      <c r="N50" s="110">
        <f>'[1]Neprofi'!BN52</f>
        <v>0</v>
      </c>
      <c r="O50" s="110">
        <f t="shared" si="12"/>
        <v>0</v>
      </c>
      <c r="P50" s="113">
        <f t="shared" si="13"/>
      </c>
      <c r="Q50" s="112">
        <f t="shared" si="14"/>
      </c>
      <c r="R50" s="111">
        <f>'[1]Neprofi'!AA52</f>
        <v>0</v>
      </c>
      <c r="S50" s="112">
        <f t="shared" si="3"/>
      </c>
      <c r="T50" s="111">
        <f>'[1]Neprofi'!AB52</f>
        <v>0</v>
      </c>
      <c r="U50" s="112">
        <f t="shared" si="4"/>
      </c>
      <c r="V50" s="111">
        <f>'[1]Neprofi'!AC52</f>
        <v>0</v>
      </c>
      <c r="W50" s="112">
        <f>IF(V50=0,"",ROUND('[1]Neprofi'!AD52/V50*100,2))</f>
      </c>
      <c r="X50" s="112">
        <f>IF(V50=0,"",ROUND('[1]Neprofi'!AI52/V50*100,2))</f>
      </c>
      <c r="Y50" s="112">
        <f>IF('[1]Neprofi'!AD52=0,"",ROUND('[1]Neprofi'!AF52/'[1]Neprofi'!AD52*100,2))</f>
      </c>
      <c r="Z50" s="112">
        <f>IF('[1]Neprofi'!AD52=0,"",ROUND(SUM('[1]Neprofi'!AG52+'[1]Neprofi'!AH52)/'[1]Neprofi'!AD52*100,2))</f>
      </c>
      <c r="AA50" s="112">
        <f t="shared" si="5"/>
      </c>
      <c r="AB50" s="111">
        <f>'[1]Neprofi'!AK52</f>
        <v>0</v>
      </c>
      <c r="AC50" s="112">
        <f t="shared" si="6"/>
      </c>
      <c r="AD50" s="112">
        <f t="shared" si="7"/>
      </c>
      <c r="AE50" s="136">
        <f>IF(AB50=0,"",ROUND('[1]Neprofi'!AZ52/AB50*100,2))</f>
      </c>
      <c r="AF50" s="136">
        <f>IF(AB50=0,"",ROUND('[1]Neprofi'!BA52/AB50*100,2))</f>
      </c>
      <c r="AG50" s="111">
        <f>SUM('[1]Neprofi'!AL52+'[1]Neprofi'!AM52)</f>
        <v>0</v>
      </c>
      <c r="AH50" s="112">
        <f>IF(AG50=0,"",ROUND('[1]Neprofi'!AL52/AG50*100,2))</f>
      </c>
      <c r="AI50" s="111">
        <f>SUM('[1]Neprofi'!AN52+'[1]Neprofi'!AO52)</f>
        <v>0</v>
      </c>
      <c r="AJ50" s="112">
        <f t="shared" si="8"/>
      </c>
      <c r="AK50" s="112">
        <f>IF(AI50=0,"",ROUND('[1]Neprofi'!AN52/AI50*100,2))</f>
      </c>
      <c r="AL50" s="111">
        <f>'[1]Neprofi'!AP52</f>
        <v>0</v>
      </c>
      <c r="AM50" s="112">
        <f t="shared" si="9"/>
      </c>
      <c r="AN50" s="111">
        <f>'[1]Neprofi'!BD52</f>
        <v>0</v>
      </c>
      <c r="AO50" s="111">
        <f>'[1]Neprofi'!BF52</f>
        <v>0</v>
      </c>
      <c r="AP50" s="111">
        <f>'[1]Neprofi'!BL52</f>
        <v>0</v>
      </c>
      <c r="AQ50" s="111">
        <f>'[1]Neprofi'!BO52</f>
        <v>0</v>
      </c>
      <c r="AR50" s="111">
        <f>'[1]Neprofi'!BP52</f>
        <v>0</v>
      </c>
      <c r="AS50" s="111">
        <f>'[1]Neprofi'!BQ52</f>
        <v>0</v>
      </c>
      <c r="AT50" s="111">
        <f>'[1]Neprofi'!BR52</f>
        <v>0</v>
      </c>
      <c r="AU50" s="111">
        <f>SUM('[1]Neprofi'!BT52+'[1]Neprofi'!BV52+'[1]Neprofi'!BX52)</f>
        <v>0</v>
      </c>
      <c r="AV50" s="112">
        <f>IF(C50=0,"",ROUND('[1]Neprofi'!CB52/(C50/1000),2))</f>
      </c>
      <c r="AW50" s="111">
        <f>'[1]Neprofi'!CD52</f>
        <v>0</v>
      </c>
      <c r="AX50" s="112">
        <f t="shared" si="10"/>
      </c>
      <c r="AY50" s="112">
        <f>IF(C50=0,"",ROUND('[1]Neprofi'!CA52/(C50/1000),2))</f>
      </c>
      <c r="AZ50" s="111">
        <f>'[1]Neprofi'!CG52</f>
        <v>0</v>
      </c>
      <c r="BA50" s="111">
        <f>'[1]Neprofi'!CI52</f>
        <v>0</v>
      </c>
      <c r="BB50" s="111">
        <f>'[1]Neprofi'!CK52</f>
        <v>0</v>
      </c>
      <c r="BC50" s="111">
        <f>'[1]Neprofi'!CJ52</f>
        <v>0</v>
      </c>
      <c r="BD50" s="111">
        <f>SUM('[1]Neprofi'!CL52+'[1]Neprofi'!CM52)</f>
        <v>0</v>
      </c>
      <c r="BE50" s="136">
        <f>IF(BD50=0,"",ROUND('[1]Neprofi'!CM52/BD50*100,2))</f>
      </c>
      <c r="BF50" s="111">
        <f>SUM('[1]Neprofi'!CN52+'[1]Neprofi'!CO52)</f>
        <v>0</v>
      </c>
      <c r="BG50" s="111">
        <f>'[1]Neprofi'!CP52</f>
        <v>0</v>
      </c>
      <c r="BH50" s="111">
        <f>'[1]Neprofi'!CQ52</f>
        <v>0</v>
      </c>
      <c r="BI50" s="111">
        <f>SUM('[1]Neprofi'!CR52+'[1]Neprofi'!CS52)</f>
        <v>0</v>
      </c>
      <c r="BJ50" s="111">
        <f>'[1]Neprofi'!CT52</f>
        <v>0</v>
      </c>
      <c r="BK50" s="111">
        <f>'[1]Neprofi'!CV52</f>
        <v>0</v>
      </c>
      <c r="BL50" s="138">
        <f>'[1]Neprofi'!CX52</f>
        <v>0</v>
      </c>
      <c r="BM50" s="139">
        <f t="shared" si="0"/>
      </c>
      <c r="BN50" s="139">
        <f t="shared" si="1"/>
      </c>
      <c r="BO50" s="140">
        <f t="shared" si="2"/>
      </c>
    </row>
    <row r="51" spans="1:67" s="129" customFormat="1" ht="12.75">
      <c r="A51" s="362">
        <f>'[1]Neprofi'!A53</f>
        <v>44</v>
      </c>
      <c r="B51" s="135">
        <f>IF('[1]Neprofi'!B53="","",CONCATENATE('[1]Neprofi'!B53))</f>
      </c>
      <c r="C51" s="110">
        <f>'[1]Neprofi'!D53</f>
        <v>0</v>
      </c>
      <c r="D51" s="111">
        <f>'[1]Neprofi'!H53-'[1]Neprofi'!EZ53</f>
        <v>0</v>
      </c>
      <c r="E51" s="112">
        <f>IF(D51=0,"",ROUND('[1]Neprofi'!U53/D51*100,2))</f>
      </c>
      <c r="F51" s="112">
        <f>IF(C51=0,"",ROUND('[1]Neprofi'!T53/C51*1000,2))</f>
      </c>
      <c r="G51" s="111">
        <f>'[1]Neprofi'!V53-'[1]Neprofi'!EY53</f>
        <v>0</v>
      </c>
      <c r="H51" s="110">
        <f>IF('[1]Neprofi'!U53=0,"",ROUND(G51/'[1]Neprofi'!U53*100,2))</f>
      </c>
      <c r="I51" s="113">
        <f t="shared" si="11"/>
      </c>
      <c r="J51" s="137">
        <f>IF(C51=0,"",ROUND(('[1]Neprofi'!EI53-'[1]Neprofi'!EX53)/C51,2))</f>
      </c>
      <c r="K51" s="137">
        <f>IF(AB51=0,"",ROUND(('[1]Neprofi'!EI53-'[1]Neprofi'!EX53)/AB51,2))</f>
      </c>
      <c r="L51" s="113">
        <f>IF('[1]Neprofi'!EI53=0,"",ROUND('[1]Neprofi'!EJ53/'[1]Neprofi'!EI53*100,2))</f>
      </c>
      <c r="M51" s="113">
        <f>IF('[1]Neprofi'!EI53=0,"",ROUND('[1]Neprofi'!EK53/'[1]Neprofi'!EI53*100,2))</f>
      </c>
      <c r="N51" s="110">
        <f>'[1]Neprofi'!BN53</f>
        <v>0</v>
      </c>
      <c r="O51" s="110">
        <f t="shared" si="12"/>
        <v>0</v>
      </c>
      <c r="P51" s="113">
        <f t="shared" si="13"/>
      </c>
      <c r="Q51" s="112">
        <f t="shared" si="14"/>
      </c>
      <c r="R51" s="111">
        <f>'[1]Neprofi'!AA53</f>
        <v>0</v>
      </c>
      <c r="S51" s="112">
        <f t="shared" si="3"/>
      </c>
      <c r="T51" s="111">
        <f>'[1]Neprofi'!AB53</f>
        <v>0</v>
      </c>
      <c r="U51" s="112">
        <f t="shared" si="4"/>
      </c>
      <c r="V51" s="111">
        <f>'[1]Neprofi'!AC53</f>
        <v>0</v>
      </c>
      <c r="W51" s="112">
        <f>IF(V51=0,"",ROUND('[1]Neprofi'!AD53/V51*100,2))</f>
      </c>
      <c r="X51" s="112">
        <f>IF(V51=0,"",ROUND('[1]Neprofi'!AI53/V51*100,2))</f>
      </c>
      <c r="Y51" s="112">
        <f>IF('[1]Neprofi'!AD53=0,"",ROUND('[1]Neprofi'!AF53/'[1]Neprofi'!AD53*100,2))</f>
      </c>
      <c r="Z51" s="112">
        <f>IF('[1]Neprofi'!AD53=0,"",ROUND(SUM('[1]Neprofi'!AG53+'[1]Neprofi'!AH53)/'[1]Neprofi'!AD53*100,2))</f>
      </c>
      <c r="AA51" s="112">
        <f t="shared" si="5"/>
      </c>
      <c r="AB51" s="111">
        <f>'[1]Neprofi'!AK53</f>
        <v>0</v>
      </c>
      <c r="AC51" s="112">
        <f t="shared" si="6"/>
      </c>
      <c r="AD51" s="112">
        <f t="shared" si="7"/>
      </c>
      <c r="AE51" s="136">
        <f>IF(AB51=0,"",ROUND('[1]Neprofi'!AZ53/AB51*100,2))</f>
      </c>
      <c r="AF51" s="136">
        <f>IF(AB51=0,"",ROUND('[1]Neprofi'!BA53/AB51*100,2))</f>
      </c>
      <c r="AG51" s="111">
        <f>SUM('[1]Neprofi'!AL53+'[1]Neprofi'!AM53)</f>
        <v>0</v>
      </c>
      <c r="AH51" s="112">
        <f>IF(AG51=0,"",ROUND('[1]Neprofi'!AL53/AG51*100,2))</f>
      </c>
      <c r="AI51" s="111">
        <f>SUM('[1]Neprofi'!AN53+'[1]Neprofi'!AO53)</f>
        <v>0</v>
      </c>
      <c r="AJ51" s="112">
        <f t="shared" si="8"/>
      </c>
      <c r="AK51" s="112">
        <f>IF(AI51=0,"",ROUND('[1]Neprofi'!AN53/AI51*100,2))</f>
      </c>
      <c r="AL51" s="111">
        <f>'[1]Neprofi'!AP53</f>
        <v>0</v>
      </c>
      <c r="AM51" s="112">
        <f t="shared" si="9"/>
      </c>
      <c r="AN51" s="111">
        <f>'[1]Neprofi'!BD53</f>
        <v>0</v>
      </c>
      <c r="AO51" s="111">
        <f>'[1]Neprofi'!BF53</f>
        <v>0</v>
      </c>
      <c r="AP51" s="111">
        <f>'[1]Neprofi'!BL53</f>
        <v>0</v>
      </c>
      <c r="AQ51" s="111">
        <f>'[1]Neprofi'!BO53</f>
        <v>0</v>
      </c>
      <c r="AR51" s="111">
        <f>'[1]Neprofi'!BP53</f>
        <v>0</v>
      </c>
      <c r="AS51" s="111">
        <f>'[1]Neprofi'!BQ53</f>
        <v>0</v>
      </c>
      <c r="AT51" s="111">
        <f>'[1]Neprofi'!BR53</f>
        <v>0</v>
      </c>
      <c r="AU51" s="111">
        <f>SUM('[1]Neprofi'!BT53+'[1]Neprofi'!BV53+'[1]Neprofi'!BX53)</f>
        <v>0</v>
      </c>
      <c r="AV51" s="112">
        <f>IF(C51=0,"",ROUND('[1]Neprofi'!CB53/(C51/1000),2))</f>
      </c>
      <c r="AW51" s="111">
        <f>'[1]Neprofi'!CD53</f>
        <v>0</v>
      </c>
      <c r="AX51" s="112">
        <f t="shared" si="10"/>
      </c>
      <c r="AY51" s="112">
        <f>IF(C51=0,"",ROUND('[1]Neprofi'!CA53/(C51/1000),2))</f>
      </c>
      <c r="AZ51" s="111">
        <f>'[1]Neprofi'!CG53</f>
        <v>0</v>
      </c>
      <c r="BA51" s="111">
        <f>'[1]Neprofi'!CI53</f>
        <v>0</v>
      </c>
      <c r="BB51" s="111">
        <f>'[1]Neprofi'!CK53</f>
        <v>0</v>
      </c>
      <c r="BC51" s="111">
        <f>'[1]Neprofi'!CJ53</f>
        <v>0</v>
      </c>
      <c r="BD51" s="111">
        <f>SUM('[1]Neprofi'!CL53+'[1]Neprofi'!CM53)</f>
        <v>0</v>
      </c>
      <c r="BE51" s="136">
        <f>IF(BD51=0,"",ROUND('[1]Neprofi'!CM53/BD51*100,2))</f>
      </c>
      <c r="BF51" s="111">
        <f>SUM('[1]Neprofi'!CN53+'[1]Neprofi'!CO53)</f>
        <v>0</v>
      </c>
      <c r="BG51" s="111">
        <f>'[1]Neprofi'!CP53</f>
        <v>0</v>
      </c>
      <c r="BH51" s="111">
        <f>'[1]Neprofi'!CQ53</f>
        <v>0</v>
      </c>
      <c r="BI51" s="111">
        <f>SUM('[1]Neprofi'!CR53+'[1]Neprofi'!CS53)</f>
        <v>0</v>
      </c>
      <c r="BJ51" s="111">
        <f>'[1]Neprofi'!CT53</f>
        <v>0</v>
      </c>
      <c r="BK51" s="111">
        <f>'[1]Neprofi'!CV53</f>
        <v>0</v>
      </c>
      <c r="BL51" s="138">
        <f>'[1]Neprofi'!CX53</f>
        <v>0</v>
      </c>
      <c r="BM51" s="139">
        <f t="shared" si="0"/>
      </c>
      <c r="BN51" s="139">
        <f t="shared" si="1"/>
      </c>
      <c r="BO51" s="140">
        <f t="shared" si="2"/>
      </c>
    </row>
    <row r="52" spans="1:67" s="129" customFormat="1" ht="12.75">
      <c r="A52" s="362">
        <f>'[1]Neprofi'!A54</f>
        <v>45</v>
      </c>
      <c r="B52" s="135">
        <f>IF('[1]Neprofi'!B54="","",CONCATENATE('[1]Neprofi'!B54))</f>
      </c>
      <c r="C52" s="110">
        <f>'[1]Neprofi'!D54</f>
        <v>0</v>
      </c>
      <c r="D52" s="111">
        <f>'[1]Neprofi'!H54-'[1]Neprofi'!EZ54</f>
        <v>0</v>
      </c>
      <c r="E52" s="112">
        <f>IF(D52=0,"",ROUND('[1]Neprofi'!U54/D52*100,2))</f>
      </c>
      <c r="F52" s="112">
        <f>IF(C52=0,"",ROUND('[1]Neprofi'!T54/C52*1000,2))</f>
      </c>
      <c r="G52" s="111">
        <f>'[1]Neprofi'!V54-'[1]Neprofi'!EY54</f>
        <v>0</v>
      </c>
      <c r="H52" s="110">
        <f>IF('[1]Neprofi'!U54=0,"",ROUND(G52/'[1]Neprofi'!U54*100,2))</f>
      </c>
      <c r="I52" s="113">
        <f t="shared" si="11"/>
      </c>
      <c r="J52" s="137">
        <f>IF(C52=0,"",ROUND(('[1]Neprofi'!EI54-'[1]Neprofi'!EX54)/C52,2))</f>
      </c>
      <c r="K52" s="137">
        <f>IF(AB52=0,"",ROUND(('[1]Neprofi'!EI54-'[1]Neprofi'!EX54)/AB52,2))</f>
      </c>
      <c r="L52" s="113">
        <f>IF('[1]Neprofi'!EI54=0,"",ROUND('[1]Neprofi'!EJ54/'[1]Neprofi'!EI54*100,2))</f>
      </c>
      <c r="M52" s="113">
        <f>IF('[1]Neprofi'!EI54=0,"",ROUND('[1]Neprofi'!EK54/'[1]Neprofi'!EI54*100,2))</f>
      </c>
      <c r="N52" s="110">
        <f>'[1]Neprofi'!BN54</f>
        <v>0</v>
      </c>
      <c r="O52" s="110">
        <f t="shared" si="12"/>
        <v>0</v>
      </c>
      <c r="P52" s="113">
        <f t="shared" si="13"/>
      </c>
      <c r="Q52" s="112">
        <f t="shared" si="14"/>
      </c>
      <c r="R52" s="111">
        <f>'[1]Neprofi'!AA54</f>
        <v>0</v>
      </c>
      <c r="S52" s="112">
        <f t="shared" si="3"/>
      </c>
      <c r="T52" s="111">
        <f>'[1]Neprofi'!AB54</f>
        <v>0</v>
      </c>
      <c r="U52" s="112">
        <f t="shared" si="4"/>
      </c>
      <c r="V52" s="111">
        <f>'[1]Neprofi'!AC54</f>
        <v>0</v>
      </c>
      <c r="W52" s="112">
        <f>IF(V52=0,"",ROUND('[1]Neprofi'!AD54/V52*100,2))</f>
      </c>
      <c r="X52" s="112">
        <f>IF(V52=0,"",ROUND('[1]Neprofi'!AI54/V52*100,2))</f>
      </c>
      <c r="Y52" s="112">
        <f>IF('[1]Neprofi'!AD54=0,"",ROUND('[1]Neprofi'!AF54/'[1]Neprofi'!AD54*100,2))</f>
      </c>
      <c r="Z52" s="112">
        <f>IF('[1]Neprofi'!AD54=0,"",ROUND(SUM('[1]Neprofi'!AG54+'[1]Neprofi'!AH54)/'[1]Neprofi'!AD54*100,2))</f>
      </c>
      <c r="AA52" s="112">
        <f t="shared" si="5"/>
      </c>
      <c r="AB52" s="111">
        <f>'[1]Neprofi'!AK54</f>
        <v>0</v>
      </c>
      <c r="AC52" s="112">
        <f t="shared" si="6"/>
      </c>
      <c r="AD52" s="112">
        <f t="shared" si="7"/>
      </c>
      <c r="AE52" s="136">
        <f>IF(AB52=0,"",ROUND('[1]Neprofi'!AZ54/AB52*100,2))</f>
      </c>
      <c r="AF52" s="136">
        <f>IF(AB52=0,"",ROUND('[1]Neprofi'!BA54/AB52*100,2))</f>
      </c>
      <c r="AG52" s="111">
        <f>SUM('[1]Neprofi'!AL54+'[1]Neprofi'!AM54)</f>
        <v>0</v>
      </c>
      <c r="AH52" s="112">
        <f>IF(AG52=0,"",ROUND('[1]Neprofi'!AL54/AG52*100,2))</f>
      </c>
      <c r="AI52" s="111">
        <f>SUM('[1]Neprofi'!AN54+'[1]Neprofi'!AO54)</f>
        <v>0</v>
      </c>
      <c r="AJ52" s="112">
        <f t="shared" si="8"/>
      </c>
      <c r="AK52" s="112">
        <f>IF(AI52=0,"",ROUND('[1]Neprofi'!AN54/AI52*100,2))</f>
      </c>
      <c r="AL52" s="111">
        <f>'[1]Neprofi'!AP54</f>
        <v>0</v>
      </c>
      <c r="AM52" s="112">
        <f t="shared" si="9"/>
      </c>
      <c r="AN52" s="111">
        <f>'[1]Neprofi'!BD54</f>
        <v>0</v>
      </c>
      <c r="AO52" s="111">
        <f>'[1]Neprofi'!BF54</f>
        <v>0</v>
      </c>
      <c r="AP52" s="111">
        <f>'[1]Neprofi'!BL54</f>
        <v>0</v>
      </c>
      <c r="AQ52" s="111">
        <f>'[1]Neprofi'!BO54</f>
        <v>0</v>
      </c>
      <c r="AR52" s="111">
        <f>'[1]Neprofi'!BP54</f>
        <v>0</v>
      </c>
      <c r="AS52" s="111">
        <f>'[1]Neprofi'!BQ54</f>
        <v>0</v>
      </c>
      <c r="AT52" s="111">
        <f>'[1]Neprofi'!BR54</f>
        <v>0</v>
      </c>
      <c r="AU52" s="111">
        <f>SUM('[1]Neprofi'!BT54+'[1]Neprofi'!BV54+'[1]Neprofi'!BX54)</f>
        <v>0</v>
      </c>
      <c r="AV52" s="112">
        <f>IF(C52=0,"",ROUND('[1]Neprofi'!CB54/(C52/1000),2))</f>
      </c>
      <c r="AW52" s="111">
        <f>'[1]Neprofi'!CD54</f>
        <v>0</v>
      </c>
      <c r="AX52" s="112">
        <f t="shared" si="10"/>
      </c>
      <c r="AY52" s="112">
        <f>IF(C52=0,"",ROUND('[1]Neprofi'!CA54/(C52/1000),2))</f>
      </c>
      <c r="AZ52" s="111">
        <f>'[1]Neprofi'!CG54</f>
        <v>0</v>
      </c>
      <c r="BA52" s="111">
        <f>'[1]Neprofi'!CI54</f>
        <v>0</v>
      </c>
      <c r="BB52" s="111">
        <f>'[1]Neprofi'!CK54</f>
        <v>0</v>
      </c>
      <c r="BC52" s="111">
        <f>'[1]Neprofi'!CJ54</f>
        <v>0</v>
      </c>
      <c r="BD52" s="111">
        <f>SUM('[1]Neprofi'!CL54+'[1]Neprofi'!CM54)</f>
        <v>0</v>
      </c>
      <c r="BE52" s="136">
        <f>IF(BD52=0,"",ROUND('[1]Neprofi'!CM54/BD52*100,2))</f>
      </c>
      <c r="BF52" s="111">
        <f>SUM('[1]Neprofi'!CN54+'[1]Neprofi'!CO54)</f>
        <v>0</v>
      </c>
      <c r="BG52" s="111">
        <f>'[1]Neprofi'!CP54</f>
        <v>0</v>
      </c>
      <c r="BH52" s="111">
        <f>'[1]Neprofi'!CQ54</f>
        <v>0</v>
      </c>
      <c r="BI52" s="111">
        <f>SUM('[1]Neprofi'!CR54+'[1]Neprofi'!CS54)</f>
        <v>0</v>
      </c>
      <c r="BJ52" s="111">
        <f>'[1]Neprofi'!CT54</f>
        <v>0</v>
      </c>
      <c r="BK52" s="111">
        <f>'[1]Neprofi'!CV54</f>
        <v>0</v>
      </c>
      <c r="BL52" s="138">
        <f>'[1]Neprofi'!CX54</f>
        <v>0</v>
      </c>
      <c r="BM52" s="139">
        <f t="shared" si="0"/>
      </c>
      <c r="BN52" s="139">
        <f t="shared" si="1"/>
      </c>
      <c r="BO52" s="140">
        <f t="shared" si="2"/>
      </c>
    </row>
    <row r="53" spans="1:67" s="129" customFormat="1" ht="12.75">
      <c r="A53" s="362">
        <f>'[1]Neprofi'!A55</f>
        <v>46</v>
      </c>
      <c r="B53" s="135">
        <f>IF('[1]Neprofi'!B55="","",CONCATENATE('[1]Neprofi'!B55))</f>
      </c>
      <c r="C53" s="110">
        <f>'[1]Neprofi'!D55</f>
        <v>0</v>
      </c>
      <c r="D53" s="111">
        <f>'[1]Neprofi'!H55-'[1]Neprofi'!EZ55</f>
        <v>0</v>
      </c>
      <c r="E53" s="112">
        <f>IF(D53=0,"",ROUND('[1]Neprofi'!U55/D53*100,2))</f>
      </c>
      <c r="F53" s="112">
        <f>IF(C53=0,"",ROUND('[1]Neprofi'!T55/C53*1000,2))</f>
      </c>
      <c r="G53" s="111">
        <f>'[1]Neprofi'!V55-'[1]Neprofi'!EY55</f>
        <v>0</v>
      </c>
      <c r="H53" s="110">
        <f>IF('[1]Neprofi'!U55=0,"",ROUND(G53/'[1]Neprofi'!U55*100,2))</f>
      </c>
      <c r="I53" s="113">
        <f t="shared" si="11"/>
      </c>
      <c r="J53" s="137">
        <f>IF(C53=0,"",ROUND(('[1]Neprofi'!EI55-'[1]Neprofi'!EX55)/C53,2))</f>
      </c>
      <c r="K53" s="137">
        <f>IF(AB53=0,"",ROUND(('[1]Neprofi'!EI55-'[1]Neprofi'!EX55)/AB53,2))</f>
      </c>
      <c r="L53" s="113">
        <f>IF('[1]Neprofi'!EI55=0,"",ROUND('[1]Neprofi'!EJ55/'[1]Neprofi'!EI55*100,2))</f>
      </c>
      <c r="M53" s="113">
        <f>IF('[1]Neprofi'!EI55=0,"",ROUND('[1]Neprofi'!EK55/'[1]Neprofi'!EI55*100,2))</f>
      </c>
      <c r="N53" s="110">
        <f>'[1]Neprofi'!BN55</f>
        <v>0</v>
      </c>
      <c r="O53" s="110">
        <f t="shared" si="12"/>
        <v>0</v>
      </c>
      <c r="P53" s="113">
        <f t="shared" si="13"/>
      </c>
      <c r="Q53" s="112">
        <f t="shared" si="14"/>
      </c>
      <c r="R53" s="111">
        <f>'[1]Neprofi'!AA55</f>
        <v>0</v>
      </c>
      <c r="S53" s="112">
        <f t="shared" si="3"/>
      </c>
      <c r="T53" s="111">
        <f>'[1]Neprofi'!AB55</f>
        <v>0</v>
      </c>
      <c r="U53" s="112">
        <f t="shared" si="4"/>
      </c>
      <c r="V53" s="111">
        <f>'[1]Neprofi'!AC55</f>
        <v>0</v>
      </c>
      <c r="W53" s="112">
        <f>IF(V53=0,"",ROUND('[1]Neprofi'!AD55/V53*100,2))</f>
      </c>
      <c r="X53" s="112">
        <f>IF(V53=0,"",ROUND('[1]Neprofi'!AI55/V53*100,2))</f>
      </c>
      <c r="Y53" s="112">
        <f>IF('[1]Neprofi'!AD55=0,"",ROUND('[1]Neprofi'!AF55/'[1]Neprofi'!AD55*100,2))</f>
      </c>
      <c r="Z53" s="112">
        <f>IF('[1]Neprofi'!AD55=0,"",ROUND(SUM('[1]Neprofi'!AG55+'[1]Neprofi'!AH55)/'[1]Neprofi'!AD55*100,2))</f>
      </c>
      <c r="AA53" s="112">
        <f t="shared" si="5"/>
      </c>
      <c r="AB53" s="111">
        <f>'[1]Neprofi'!AK55</f>
        <v>0</v>
      </c>
      <c r="AC53" s="112">
        <f t="shared" si="6"/>
      </c>
      <c r="AD53" s="112">
        <f t="shared" si="7"/>
      </c>
      <c r="AE53" s="136">
        <f>IF(AB53=0,"",ROUND('[1]Neprofi'!AZ55/AB53*100,2))</f>
      </c>
      <c r="AF53" s="136">
        <f>IF(AB53=0,"",ROUND('[1]Neprofi'!BA55/AB53*100,2))</f>
      </c>
      <c r="AG53" s="111">
        <f>SUM('[1]Neprofi'!AL55+'[1]Neprofi'!AM55)</f>
        <v>0</v>
      </c>
      <c r="AH53" s="112">
        <f>IF(AG53=0,"",ROUND('[1]Neprofi'!AL55/AG53*100,2))</f>
      </c>
      <c r="AI53" s="111">
        <f>SUM('[1]Neprofi'!AN55+'[1]Neprofi'!AO55)</f>
        <v>0</v>
      </c>
      <c r="AJ53" s="112">
        <f t="shared" si="8"/>
      </c>
      <c r="AK53" s="112">
        <f>IF(AI53=0,"",ROUND('[1]Neprofi'!AN55/AI53*100,2))</f>
      </c>
      <c r="AL53" s="111">
        <f>'[1]Neprofi'!AP55</f>
        <v>0</v>
      </c>
      <c r="AM53" s="112">
        <f t="shared" si="9"/>
      </c>
      <c r="AN53" s="111">
        <f>'[1]Neprofi'!BD55</f>
        <v>0</v>
      </c>
      <c r="AO53" s="111">
        <f>'[1]Neprofi'!BF55</f>
        <v>0</v>
      </c>
      <c r="AP53" s="111">
        <f>'[1]Neprofi'!BL55</f>
        <v>0</v>
      </c>
      <c r="AQ53" s="111">
        <f>'[1]Neprofi'!BO55</f>
        <v>0</v>
      </c>
      <c r="AR53" s="111">
        <f>'[1]Neprofi'!BP55</f>
        <v>0</v>
      </c>
      <c r="AS53" s="111">
        <f>'[1]Neprofi'!BQ55</f>
        <v>0</v>
      </c>
      <c r="AT53" s="111">
        <f>'[1]Neprofi'!BR55</f>
        <v>0</v>
      </c>
      <c r="AU53" s="111">
        <f>SUM('[1]Neprofi'!BT55+'[1]Neprofi'!BV55+'[1]Neprofi'!BX55)</f>
        <v>0</v>
      </c>
      <c r="AV53" s="112">
        <f>IF(C53=0,"",ROUND('[1]Neprofi'!CB55/(C53/1000),2))</f>
      </c>
      <c r="AW53" s="111">
        <f>'[1]Neprofi'!CD55</f>
        <v>0</v>
      </c>
      <c r="AX53" s="112">
        <f t="shared" si="10"/>
      </c>
      <c r="AY53" s="112">
        <f>IF(C53=0,"",ROUND('[1]Neprofi'!CA55/(C53/1000),2))</f>
      </c>
      <c r="AZ53" s="111">
        <f>'[1]Neprofi'!CG55</f>
        <v>0</v>
      </c>
      <c r="BA53" s="111">
        <f>'[1]Neprofi'!CI55</f>
        <v>0</v>
      </c>
      <c r="BB53" s="111">
        <f>'[1]Neprofi'!CK55</f>
        <v>0</v>
      </c>
      <c r="BC53" s="111">
        <f>'[1]Neprofi'!CJ55</f>
        <v>0</v>
      </c>
      <c r="BD53" s="111">
        <f>SUM('[1]Neprofi'!CL55+'[1]Neprofi'!CM55)</f>
        <v>0</v>
      </c>
      <c r="BE53" s="136">
        <f>IF(BD53=0,"",ROUND('[1]Neprofi'!CM55/BD53*100,2))</f>
      </c>
      <c r="BF53" s="111">
        <f>SUM('[1]Neprofi'!CN55+'[1]Neprofi'!CO55)</f>
        <v>0</v>
      </c>
      <c r="BG53" s="111">
        <f>'[1]Neprofi'!CP55</f>
        <v>0</v>
      </c>
      <c r="BH53" s="111">
        <f>'[1]Neprofi'!CQ55</f>
        <v>0</v>
      </c>
      <c r="BI53" s="111">
        <f>SUM('[1]Neprofi'!CR55+'[1]Neprofi'!CS55)</f>
        <v>0</v>
      </c>
      <c r="BJ53" s="111">
        <f>'[1]Neprofi'!CT55</f>
        <v>0</v>
      </c>
      <c r="BK53" s="111">
        <f>'[1]Neprofi'!CV55</f>
        <v>0</v>
      </c>
      <c r="BL53" s="138">
        <f>'[1]Neprofi'!CX55</f>
        <v>0</v>
      </c>
      <c r="BM53" s="139">
        <f t="shared" si="0"/>
      </c>
      <c r="BN53" s="139">
        <f t="shared" si="1"/>
      </c>
      <c r="BO53" s="140">
        <f t="shared" si="2"/>
      </c>
    </row>
    <row r="54" spans="1:67" s="129" customFormat="1" ht="12.75">
      <c r="A54" s="362">
        <f>'[1]Neprofi'!A56</f>
        <v>47</v>
      </c>
      <c r="B54" s="135">
        <f>IF('[1]Neprofi'!B56="","",CONCATENATE('[1]Neprofi'!B56))</f>
      </c>
      <c r="C54" s="110">
        <f>'[1]Neprofi'!D56</f>
        <v>0</v>
      </c>
      <c r="D54" s="111">
        <f>'[1]Neprofi'!H56-'[1]Neprofi'!EZ56</f>
        <v>0</v>
      </c>
      <c r="E54" s="112">
        <f>IF(D54=0,"",ROUND('[1]Neprofi'!U56/D54*100,2))</f>
      </c>
      <c r="F54" s="112">
        <f>IF(C54=0,"",ROUND('[1]Neprofi'!T56/C54*1000,2))</f>
      </c>
      <c r="G54" s="111">
        <f>'[1]Neprofi'!V56-'[1]Neprofi'!EY56</f>
        <v>0</v>
      </c>
      <c r="H54" s="110">
        <f>IF('[1]Neprofi'!U56=0,"",ROUND(G54/'[1]Neprofi'!U56*100,2))</f>
      </c>
      <c r="I54" s="113">
        <f t="shared" si="11"/>
      </c>
      <c r="J54" s="137">
        <f>IF(C54=0,"",ROUND(('[1]Neprofi'!EI56-'[1]Neprofi'!EX56)/C54,2))</f>
      </c>
      <c r="K54" s="137">
        <f>IF(AB54=0,"",ROUND(('[1]Neprofi'!EI56-'[1]Neprofi'!EX56)/AB54,2))</f>
      </c>
      <c r="L54" s="113">
        <f>IF('[1]Neprofi'!EI56=0,"",ROUND('[1]Neprofi'!EJ56/'[1]Neprofi'!EI56*100,2))</f>
      </c>
      <c r="M54" s="113">
        <f>IF('[1]Neprofi'!EI56=0,"",ROUND('[1]Neprofi'!EK56/'[1]Neprofi'!EI56*100,2))</f>
      </c>
      <c r="N54" s="110">
        <f>'[1]Neprofi'!BN56</f>
        <v>0</v>
      </c>
      <c r="O54" s="110">
        <f t="shared" si="12"/>
        <v>0</v>
      </c>
      <c r="P54" s="113">
        <f t="shared" si="13"/>
      </c>
      <c r="Q54" s="112">
        <f t="shared" si="14"/>
      </c>
      <c r="R54" s="111">
        <f>'[1]Neprofi'!AA56</f>
        <v>0</v>
      </c>
      <c r="S54" s="112">
        <f t="shared" si="3"/>
      </c>
      <c r="T54" s="111">
        <f>'[1]Neprofi'!AB56</f>
        <v>0</v>
      </c>
      <c r="U54" s="112">
        <f t="shared" si="4"/>
      </c>
      <c r="V54" s="111">
        <f>'[1]Neprofi'!AC56</f>
        <v>0</v>
      </c>
      <c r="W54" s="112">
        <f>IF(V54=0,"",ROUND('[1]Neprofi'!AD56/V54*100,2))</f>
      </c>
      <c r="X54" s="112">
        <f>IF(V54=0,"",ROUND('[1]Neprofi'!AI56/V54*100,2))</f>
      </c>
      <c r="Y54" s="112">
        <f>IF('[1]Neprofi'!AD56=0,"",ROUND('[1]Neprofi'!AF56/'[1]Neprofi'!AD56*100,2))</f>
      </c>
      <c r="Z54" s="112">
        <f>IF('[1]Neprofi'!AD56=0,"",ROUND(SUM('[1]Neprofi'!AG56+'[1]Neprofi'!AH56)/'[1]Neprofi'!AD56*100,2))</f>
      </c>
      <c r="AA54" s="112">
        <f t="shared" si="5"/>
      </c>
      <c r="AB54" s="111">
        <f>'[1]Neprofi'!AK56</f>
        <v>0</v>
      </c>
      <c r="AC54" s="112">
        <f t="shared" si="6"/>
      </c>
      <c r="AD54" s="112">
        <f t="shared" si="7"/>
      </c>
      <c r="AE54" s="136">
        <f>IF(AB54=0,"",ROUND('[1]Neprofi'!AZ56/AB54*100,2))</f>
      </c>
      <c r="AF54" s="136">
        <f>IF(AB54=0,"",ROUND('[1]Neprofi'!BA56/AB54*100,2))</f>
      </c>
      <c r="AG54" s="111">
        <f>SUM('[1]Neprofi'!AL56+'[1]Neprofi'!AM56)</f>
        <v>0</v>
      </c>
      <c r="AH54" s="112">
        <f>IF(AG54=0,"",ROUND('[1]Neprofi'!AL56/AG54*100,2))</f>
      </c>
      <c r="AI54" s="111">
        <f>SUM('[1]Neprofi'!AN56+'[1]Neprofi'!AO56)</f>
        <v>0</v>
      </c>
      <c r="AJ54" s="112">
        <f t="shared" si="8"/>
      </c>
      <c r="AK54" s="112">
        <f>IF(AI54=0,"",ROUND('[1]Neprofi'!AN56/AI54*100,2))</f>
      </c>
      <c r="AL54" s="111">
        <f>'[1]Neprofi'!AP56</f>
        <v>0</v>
      </c>
      <c r="AM54" s="112">
        <f t="shared" si="9"/>
      </c>
      <c r="AN54" s="111">
        <f>'[1]Neprofi'!BD56</f>
        <v>0</v>
      </c>
      <c r="AO54" s="111">
        <f>'[1]Neprofi'!BF56</f>
        <v>0</v>
      </c>
      <c r="AP54" s="111">
        <f>'[1]Neprofi'!BL56</f>
        <v>0</v>
      </c>
      <c r="AQ54" s="111">
        <f>'[1]Neprofi'!BO56</f>
        <v>0</v>
      </c>
      <c r="AR54" s="111">
        <f>'[1]Neprofi'!BP56</f>
        <v>0</v>
      </c>
      <c r="AS54" s="111">
        <f>'[1]Neprofi'!BQ56</f>
        <v>0</v>
      </c>
      <c r="AT54" s="111">
        <f>'[1]Neprofi'!BR56</f>
        <v>0</v>
      </c>
      <c r="AU54" s="111">
        <f>SUM('[1]Neprofi'!BT56+'[1]Neprofi'!BV56+'[1]Neprofi'!BX56)</f>
        <v>0</v>
      </c>
      <c r="AV54" s="112">
        <f>IF(C54=0,"",ROUND('[1]Neprofi'!CB56/(C54/1000),2))</f>
      </c>
      <c r="AW54" s="111">
        <f>'[1]Neprofi'!CD56</f>
        <v>0</v>
      </c>
      <c r="AX54" s="112">
        <f t="shared" si="10"/>
      </c>
      <c r="AY54" s="112">
        <f>IF(C54=0,"",ROUND('[1]Neprofi'!CA56/(C54/1000),2))</f>
      </c>
      <c r="AZ54" s="111">
        <f>'[1]Neprofi'!CG56</f>
        <v>0</v>
      </c>
      <c r="BA54" s="111">
        <f>'[1]Neprofi'!CI56</f>
        <v>0</v>
      </c>
      <c r="BB54" s="111">
        <f>'[1]Neprofi'!CK56</f>
        <v>0</v>
      </c>
      <c r="BC54" s="111">
        <f>'[1]Neprofi'!CJ56</f>
        <v>0</v>
      </c>
      <c r="BD54" s="111">
        <f>SUM('[1]Neprofi'!CL56+'[1]Neprofi'!CM56)</f>
        <v>0</v>
      </c>
      <c r="BE54" s="136">
        <f>IF(BD54=0,"",ROUND('[1]Neprofi'!CM56/BD54*100,2))</f>
      </c>
      <c r="BF54" s="111">
        <f>SUM('[1]Neprofi'!CN56+'[1]Neprofi'!CO56)</f>
        <v>0</v>
      </c>
      <c r="BG54" s="111">
        <f>'[1]Neprofi'!CP56</f>
        <v>0</v>
      </c>
      <c r="BH54" s="111">
        <f>'[1]Neprofi'!CQ56</f>
        <v>0</v>
      </c>
      <c r="BI54" s="111">
        <f>SUM('[1]Neprofi'!CR56+'[1]Neprofi'!CS56)</f>
        <v>0</v>
      </c>
      <c r="BJ54" s="111">
        <f>'[1]Neprofi'!CT56</f>
        <v>0</v>
      </c>
      <c r="BK54" s="111">
        <f>'[1]Neprofi'!CV56</f>
        <v>0</v>
      </c>
      <c r="BL54" s="138">
        <f>'[1]Neprofi'!CX56</f>
        <v>0</v>
      </c>
      <c r="BM54" s="139">
        <f t="shared" si="0"/>
      </c>
      <c r="BN54" s="139">
        <f t="shared" si="1"/>
      </c>
      <c r="BO54" s="140">
        <f t="shared" si="2"/>
      </c>
    </row>
    <row r="55" spans="1:67" s="129" customFormat="1" ht="12.75">
      <c r="A55" s="362">
        <f>'[1]Neprofi'!A57</f>
        <v>48</v>
      </c>
      <c r="B55" s="135">
        <f>IF('[1]Neprofi'!B57="","",CONCATENATE('[1]Neprofi'!B57))</f>
      </c>
      <c r="C55" s="110">
        <f>'[1]Neprofi'!D57</f>
        <v>0</v>
      </c>
      <c r="D55" s="111">
        <f>'[1]Neprofi'!H57-'[1]Neprofi'!EZ57</f>
        <v>0</v>
      </c>
      <c r="E55" s="112">
        <f>IF(D55=0,"",ROUND('[1]Neprofi'!U57/D55*100,2))</f>
      </c>
      <c r="F55" s="112">
        <f>IF(C55=0,"",ROUND('[1]Neprofi'!T57/C55*1000,2))</f>
      </c>
      <c r="G55" s="111">
        <f>'[1]Neprofi'!V57-'[1]Neprofi'!EY57</f>
        <v>0</v>
      </c>
      <c r="H55" s="110">
        <f>IF('[1]Neprofi'!U57=0,"",ROUND(G55/'[1]Neprofi'!U57*100,2))</f>
      </c>
      <c r="I55" s="113">
        <f t="shared" si="11"/>
      </c>
      <c r="J55" s="137">
        <f>IF(C55=0,"",ROUND(('[1]Neprofi'!EI57-'[1]Neprofi'!EX57)/C55,2))</f>
      </c>
      <c r="K55" s="137">
        <f>IF(AB55=0,"",ROUND(('[1]Neprofi'!EI57-'[1]Neprofi'!EX57)/AB55,2))</f>
      </c>
      <c r="L55" s="113">
        <f>IF('[1]Neprofi'!EI57=0,"",ROUND('[1]Neprofi'!EJ57/'[1]Neprofi'!EI57*100,2))</f>
      </c>
      <c r="M55" s="113">
        <f>IF('[1]Neprofi'!EI57=0,"",ROUND('[1]Neprofi'!EK57/'[1]Neprofi'!EI57*100,2))</f>
      </c>
      <c r="N55" s="110">
        <f>'[1]Neprofi'!BN57</f>
        <v>0</v>
      </c>
      <c r="O55" s="110">
        <f t="shared" si="12"/>
        <v>0</v>
      </c>
      <c r="P55" s="113">
        <f t="shared" si="13"/>
      </c>
      <c r="Q55" s="112">
        <f t="shared" si="14"/>
      </c>
      <c r="R55" s="111">
        <f>'[1]Neprofi'!AA57</f>
        <v>0</v>
      </c>
      <c r="S55" s="112">
        <f t="shared" si="3"/>
      </c>
      <c r="T55" s="111">
        <f>'[1]Neprofi'!AB57</f>
        <v>0</v>
      </c>
      <c r="U55" s="112">
        <f t="shared" si="4"/>
      </c>
      <c r="V55" s="111">
        <f>'[1]Neprofi'!AC57</f>
        <v>0</v>
      </c>
      <c r="W55" s="112">
        <f>IF(V55=0,"",ROUND('[1]Neprofi'!AD57/V55*100,2))</f>
      </c>
      <c r="X55" s="112">
        <f>IF(V55=0,"",ROUND('[1]Neprofi'!AI57/V55*100,2))</f>
      </c>
      <c r="Y55" s="112">
        <f>IF('[1]Neprofi'!AD57=0,"",ROUND('[1]Neprofi'!AF57/'[1]Neprofi'!AD57*100,2))</f>
      </c>
      <c r="Z55" s="112">
        <f>IF('[1]Neprofi'!AD57=0,"",ROUND(SUM('[1]Neprofi'!AG57+'[1]Neprofi'!AH57)/'[1]Neprofi'!AD57*100,2))</f>
      </c>
      <c r="AA55" s="112">
        <f t="shared" si="5"/>
      </c>
      <c r="AB55" s="111">
        <f>'[1]Neprofi'!AK57</f>
        <v>0</v>
      </c>
      <c r="AC55" s="112">
        <f t="shared" si="6"/>
      </c>
      <c r="AD55" s="112">
        <f t="shared" si="7"/>
      </c>
      <c r="AE55" s="136">
        <f>IF(AB55=0,"",ROUND('[1]Neprofi'!AZ57/AB55*100,2))</f>
      </c>
      <c r="AF55" s="136">
        <f>IF(AB55=0,"",ROUND('[1]Neprofi'!BA57/AB55*100,2))</f>
      </c>
      <c r="AG55" s="111">
        <f>SUM('[1]Neprofi'!AL57+'[1]Neprofi'!AM57)</f>
        <v>0</v>
      </c>
      <c r="AH55" s="112">
        <f>IF(AG55=0,"",ROUND('[1]Neprofi'!AL57/AG55*100,2))</f>
      </c>
      <c r="AI55" s="111">
        <f>SUM('[1]Neprofi'!AN57+'[1]Neprofi'!AO57)</f>
        <v>0</v>
      </c>
      <c r="AJ55" s="112">
        <f t="shared" si="8"/>
      </c>
      <c r="AK55" s="112">
        <f>IF(AI55=0,"",ROUND('[1]Neprofi'!AN57/AI55*100,2))</f>
      </c>
      <c r="AL55" s="111">
        <f>'[1]Neprofi'!AP57</f>
        <v>0</v>
      </c>
      <c r="AM55" s="112">
        <f t="shared" si="9"/>
      </c>
      <c r="AN55" s="111">
        <f>'[1]Neprofi'!BD57</f>
        <v>0</v>
      </c>
      <c r="AO55" s="111">
        <f>'[1]Neprofi'!BF57</f>
        <v>0</v>
      </c>
      <c r="AP55" s="111">
        <f>'[1]Neprofi'!BL57</f>
        <v>0</v>
      </c>
      <c r="AQ55" s="111">
        <f>'[1]Neprofi'!BO57</f>
        <v>0</v>
      </c>
      <c r="AR55" s="111">
        <f>'[1]Neprofi'!BP57</f>
        <v>0</v>
      </c>
      <c r="AS55" s="111">
        <f>'[1]Neprofi'!BQ57</f>
        <v>0</v>
      </c>
      <c r="AT55" s="111">
        <f>'[1]Neprofi'!BR57</f>
        <v>0</v>
      </c>
      <c r="AU55" s="111">
        <f>SUM('[1]Neprofi'!BT57+'[1]Neprofi'!BV57+'[1]Neprofi'!BX57)</f>
        <v>0</v>
      </c>
      <c r="AV55" s="112">
        <f>IF(C55=0,"",ROUND('[1]Neprofi'!CB57/(C55/1000),2))</f>
      </c>
      <c r="AW55" s="111">
        <f>'[1]Neprofi'!CD57</f>
        <v>0</v>
      </c>
      <c r="AX55" s="112">
        <f t="shared" si="10"/>
      </c>
      <c r="AY55" s="112">
        <f>IF(C55=0,"",ROUND('[1]Neprofi'!CA57/(C55/1000),2))</f>
      </c>
      <c r="AZ55" s="111">
        <f>'[1]Neprofi'!CG57</f>
        <v>0</v>
      </c>
      <c r="BA55" s="111">
        <f>'[1]Neprofi'!CI57</f>
        <v>0</v>
      </c>
      <c r="BB55" s="111">
        <f>'[1]Neprofi'!CK57</f>
        <v>0</v>
      </c>
      <c r="BC55" s="111">
        <f>'[1]Neprofi'!CJ57</f>
        <v>0</v>
      </c>
      <c r="BD55" s="111">
        <f>SUM('[1]Neprofi'!CL57+'[1]Neprofi'!CM57)</f>
        <v>0</v>
      </c>
      <c r="BE55" s="136">
        <f>IF(BD55=0,"",ROUND('[1]Neprofi'!CM57/BD55*100,2))</f>
      </c>
      <c r="BF55" s="111">
        <f>SUM('[1]Neprofi'!CN57+'[1]Neprofi'!CO57)</f>
        <v>0</v>
      </c>
      <c r="BG55" s="111">
        <f>'[1]Neprofi'!CP57</f>
        <v>0</v>
      </c>
      <c r="BH55" s="111">
        <f>'[1]Neprofi'!CQ57</f>
        <v>0</v>
      </c>
      <c r="BI55" s="111">
        <f>SUM('[1]Neprofi'!CR57+'[1]Neprofi'!CS57)</f>
        <v>0</v>
      </c>
      <c r="BJ55" s="111">
        <f>'[1]Neprofi'!CT57</f>
        <v>0</v>
      </c>
      <c r="BK55" s="111">
        <f>'[1]Neprofi'!CV57</f>
        <v>0</v>
      </c>
      <c r="BL55" s="138">
        <f>'[1]Neprofi'!CX57</f>
        <v>0</v>
      </c>
      <c r="BM55" s="139">
        <f t="shared" si="0"/>
      </c>
      <c r="BN55" s="139">
        <f t="shared" si="1"/>
      </c>
      <c r="BO55" s="140">
        <f t="shared" si="2"/>
      </c>
    </row>
    <row r="56" spans="1:67" s="129" customFormat="1" ht="12.75">
      <c r="A56" s="362">
        <f>'[1]Neprofi'!A58</f>
        <v>49</v>
      </c>
      <c r="B56" s="135">
        <f>IF('[1]Neprofi'!B58="","",CONCATENATE('[1]Neprofi'!B58))</f>
      </c>
      <c r="C56" s="110">
        <f>'[1]Neprofi'!D58</f>
        <v>0</v>
      </c>
      <c r="D56" s="111">
        <f>'[1]Neprofi'!H58-'[1]Neprofi'!EZ58</f>
        <v>0</v>
      </c>
      <c r="E56" s="112">
        <f>IF(D56=0,"",ROUND('[1]Neprofi'!U58/D56*100,2))</f>
      </c>
      <c r="F56" s="112">
        <f>IF(C56=0,"",ROUND('[1]Neprofi'!T58/C56*1000,2))</f>
      </c>
      <c r="G56" s="111">
        <f>'[1]Neprofi'!V58-'[1]Neprofi'!EY58</f>
        <v>0</v>
      </c>
      <c r="H56" s="110">
        <f>IF('[1]Neprofi'!U58=0,"",ROUND(G56/'[1]Neprofi'!U58*100,2))</f>
      </c>
      <c r="I56" s="113">
        <f t="shared" si="11"/>
      </c>
      <c r="J56" s="137">
        <f>IF(C56=0,"",ROUND(('[1]Neprofi'!EI58-'[1]Neprofi'!EX58)/C56,2))</f>
      </c>
      <c r="K56" s="137">
        <f>IF(AB56=0,"",ROUND(('[1]Neprofi'!EI58-'[1]Neprofi'!EX58)/AB56,2))</f>
      </c>
      <c r="L56" s="113">
        <f>IF('[1]Neprofi'!EI58=0,"",ROUND('[1]Neprofi'!EJ58/'[1]Neprofi'!EI58*100,2))</f>
      </c>
      <c r="M56" s="113">
        <f>IF('[1]Neprofi'!EI58=0,"",ROUND('[1]Neprofi'!EK58/'[1]Neprofi'!EI58*100,2))</f>
      </c>
      <c r="N56" s="110">
        <f>'[1]Neprofi'!BN58</f>
        <v>0</v>
      </c>
      <c r="O56" s="110">
        <f t="shared" si="12"/>
        <v>0</v>
      </c>
      <c r="P56" s="113">
        <f t="shared" si="13"/>
      </c>
      <c r="Q56" s="112">
        <f t="shared" si="14"/>
      </c>
      <c r="R56" s="111">
        <f>'[1]Neprofi'!AA58</f>
        <v>0</v>
      </c>
      <c r="S56" s="112">
        <f t="shared" si="3"/>
      </c>
      <c r="T56" s="111">
        <f>'[1]Neprofi'!AB58</f>
        <v>0</v>
      </c>
      <c r="U56" s="112">
        <f t="shared" si="4"/>
      </c>
      <c r="V56" s="111">
        <f>'[1]Neprofi'!AC58</f>
        <v>0</v>
      </c>
      <c r="W56" s="112">
        <f>IF(V56=0,"",ROUND('[1]Neprofi'!AD58/V56*100,2))</f>
      </c>
      <c r="X56" s="112">
        <f>IF(V56=0,"",ROUND('[1]Neprofi'!AI58/V56*100,2))</f>
      </c>
      <c r="Y56" s="112">
        <f>IF('[1]Neprofi'!AD58=0,"",ROUND('[1]Neprofi'!AF58/'[1]Neprofi'!AD58*100,2))</f>
      </c>
      <c r="Z56" s="112">
        <f>IF('[1]Neprofi'!AD58=0,"",ROUND(SUM('[1]Neprofi'!AG58+'[1]Neprofi'!AH58)/'[1]Neprofi'!AD58*100,2))</f>
      </c>
      <c r="AA56" s="112">
        <f t="shared" si="5"/>
      </c>
      <c r="AB56" s="111">
        <f>'[1]Neprofi'!AK58</f>
        <v>0</v>
      </c>
      <c r="AC56" s="112">
        <f t="shared" si="6"/>
      </c>
      <c r="AD56" s="112">
        <f t="shared" si="7"/>
      </c>
      <c r="AE56" s="136">
        <f>IF(AB56=0,"",ROUND('[1]Neprofi'!AZ58/AB56*100,2))</f>
      </c>
      <c r="AF56" s="136">
        <f>IF(AB56=0,"",ROUND('[1]Neprofi'!BA58/AB56*100,2))</f>
      </c>
      <c r="AG56" s="111">
        <f>SUM('[1]Neprofi'!AL58+'[1]Neprofi'!AM58)</f>
        <v>0</v>
      </c>
      <c r="AH56" s="112">
        <f>IF(AG56=0,"",ROUND('[1]Neprofi'!AL58/AG56*100,2))</f>
      </c>
      <c r="AI56" s="111">
        <f>SUM('[1]Neprofi'!AN58+'[1]Neprofi'!AO58)</f>
        <v>0</v>
      </c>
      <c r="AJ56" s="112">
        <f t="shared" si="8"/>
      </c>
      <c r="AK56" s="112">
        <f>IF(AI56=0,"",ROUND('[1]Neprofi'!AN58/AI56*100,2))</f>
      </c>
      <c r="AL56" s="111">
        <f>'[1]Neprofi'!AP58</f>
        <v>0</v>
      </c>
      <c r="AM56" s="112">
        <f t="shared" si="9"/>
      </c>
      <c r="AN56" s="111">
        <f>'[1]Neprofi'!BD58</f>
        <v>0</v>
      </c>
      <c r="AO56" s="111">
        <f>'[1]Neprofi'!BF58</f>
        <v>0</v>
      </c>
      <c r="AP56" s="111">
        <f>'[1]Neprofi'!BL58</f>
        <v>0</v>
      </c>
      <c r="AQ56" s="111">
        <f>'[1]Neprofi'!BO58</f>
        <v>0</v>
      </c>
      <c r="AR56" s="111">
        <f>'[1]Neprofi'!BP58</f>
        <v>0</v>
      </c>
      <c r="AS56" s="111">
        <f>'[1]Neprofi'!BQ58</f>
        <v>0</v>
      </c>
      <c r="AT56" s="111">
        <f>'[1]Neprofi'!BR58</f>
        <v>0</v>
      </c>
      <c r="AU56" s="111">
        <f>SUM('[1]Neprofi'!BT58+'[1]Neprofi'!BV58+'[1]Neprofi'!BX58)</f>
        <v>0</v>
      </c>
      <c r="AV56" s="112">
        <f>IF(C56=0,"",ROUND('[1]Neprofi'!CB58/(C56/1000),2))</f>
      </c>
      <c r="AW56" s="111">
        <f>'[1]Neprofi'!CD58</f>
        <v>0</v>
      </c>
      <c r="AX56" s="112">
        <f t="shared" si="10"/>
      </c>
      <c r="AY56" s="112">
        <f>IF(C56=0,"",ROUND('[1]Neprofi'!CA58/(C56/1000),2))</f>
      </c>
      <c r="AZ56" s="111">
        <f>'[1]Neprofi'!CG58</f>
        <v>0</v>
      </c>
      <c r="BA56" s="111">
        <f>'[1]Neprofi'!CI58</f>
        <v>0</v>
      </c>
      <c r="BB56" s="111">
        <f>'[1]Neprofi'!CK58</f>
        <v>0</v>
      </c>
      <c r="BC56" s="111">
        <f>'[1]Neprofi'!CJ58</f>
        <v>0</v>
      </c>
      <c r="BD56" s="111">
        <f>SUM('[1]Neprofi'!CL58+'[1]Neprofi'!CM58)</f>
        <v>0</v>
      </c>
      <c r="BE56" s="136">
        <f>IF(BD56=0,"",ROUND('[1]Neprofi'!CM58/BD56*100,2))</f>
      </c>
      <c r="BF56" s="111">
        <f>SUM('[1]Neprofi'!CN58+'[1]Neprofi'!CO58)</f>
        <v>0</v>
      </c>
      <c r="BG56" s="111">
        <f>'[1]Neprofi'!CP58</f>
        <v>0</v>
      </c>
      <c r="BH56" s="111">
        <f>'[1]Neprofi'!CQ58</f>
        <v>0</v>
      </c>
      <c r="BI56" s="111">
        <f>SUM('[1]Neprofi'!CR58+'[1]Neprofi'!CS58)</f>
        <v>0</v>
      </c>
      <c r="BJ56" s="111">
        <f>'[1]Neprofi'!CT58</f>
        <v>0</v>
      </c>
      <c r="BK56" s="111">
        <f>'[1]Neprofi'!CV58</f>
        <v>0</v>
      </c>
      <c r="BL56" s="138">
        <f>'[1]Neprofi'!CX58</f>
        <v>0</v>
      </c>
      <c r="BM56" s="139">
        <f t="shared" si="0"/>
      </c>
      <c r="BN56" s="139">
        <f t="shared" si="1"/>
      </c>
      <c r="BO56" s="140">
        <f t="shared" si="2"/>
      </c>
    </row>
    <row r="57" spans="1:67" s="129" customFormat="1" ht="12.75">
      <c r="A57" s="362">
        <f>'[1]Neprofi'!A59</f>
        <v>50</v>
      </c>
      <c r="B57" s="135">
        <f>IF('[1]Neprofi'!B59="","",CONCATENATE('[1]Neprofi'!B59))</f>
      </c>
      <c r="C57" s="110">
        <f>'[1]Neprofi'!D59</f>
        <v>0</v>
      </c>
      <c r="D57" s="111">
        <f>'[1]Neprofi'!H59-'[1]Neprofi'!EZ59</f>
        <v>0</v>
      </c>
      <c r="E57" s="112">
        <f>IF(D57=0,"",ROUND('[1]Neprofi'!U59/D57*100,2))</f>
      </c>
      <c r="F57" s="112">
        <f>IF(C57=0,"",ROUND('[1]Neprofi'!T59/C57*1000,2))</f>
      </c>
      <c r="G57" s="111">
        <f>'[1]Neprofi'!V59-'[1]Neprofi'!EY59</f>
        <v>0</v>
      </c>
      <c r="H57" s="110">
        <f>IF('[1]Neprofi'!U59=0,"",ROUND(G57/'[1]Neprofi'!U59*100,2))</f>
      </c>
      <c r="I57" s="113">
        <f t="shared" si="11"/>
      </c>
      <c r="J57" s="137">
        <f>IF(C57=0,"",ROUND(('[1]Neprofi'!EI59-'[1]Neprofi'!EX59)/C57,2))</f>
      </c>
      <c r="K57" s="137">
        <f>IF(AB57=0,"",ROUND(('[1]Neprofi'!EI59-'[1]Neprofi'!EX59)/AB57,2))</f>
      </c>
      <c r="L57" s="113">
        <f>IF('[1]Neprofi'!EI59=0,"",ROUND('[1]Neprofi'!EJ59/'[1]Neprofi'!EI59*100,2))</f>
      </c>
      <c r="M57" s="113">
        <f>IF('[1]Neprofi'!EI59=0,"",ROUND('[1]Neprofi'!EK59/'[1]Neprofi'!EI59*100,2))</f>
      </c>
      <c r="N57" s="110">
        <f>'[1]Neprofi'!BN59</f>
        <v>0</v>
      </c>
      <c r="O57" s="110">
        <f t="shared" si="12"/>
        <v>0</v>
      </c>
      <c r="P57" s="113">
        <f t="shared" si="13"/>
      </c>
      <c r="Q57" s="112">
        <f t="shared" si="14"/>
      </c>
      <c r="R57" s="111">
        <f>'[1]Neprofi'!AA59</f>
        <v>0</v>
      </c>
      <c r="S57" s="112">
        <f t="shared" si="3"/>
      </c>
      <c r="T57" s="111">
        <f>'[1]Neprofi'!AB59</f>
        <v>0</v>
      </c>
      <c r="U57" s="112">
        <f t="shared" si="4"/>
      </c>
      <c r="V57" s="111">
        <f>'[1]Neprofi'!AC59</f>
        <v>0</v>
      </c>
      <c r="W57" s="112">
        <f>IF(V57=0,"",ROUND('[1]Neprofi'!AD59/V57*100,2))</f>
      </c>
      <c r="X57" s="112">
        <f>IF(V57=0,"",ROUND('[1]Neprofi'!AI59/V57*100,2))</f>
      </c>
      <c r="Y57" s="112">
        <f>IF('[1]Neprofi'!AD59=0,"",ROUND('[1]Neprofi'!AF59/'[1]Neprofi'!AD59*100,2))</f>
      </c>
      <c r="Z57" s="112">
        <f>IF('[1]Neprofi'!AD59=0,"",ROUND(SUM('[1]Neprofi'!AG59+'[1]Neprofi'!AH59)/'[1]Neprofi'!AD59*100,2))</f>
      </c>
      <c r="AA57" s="112">
        <f t="shared" si="5"/>
      </c>
      <c r="AB57" s="111">
        <f>'[1]Neprofi'!AK59</f>
        <v>0</v>
      </c>
      <c r="AC57" s="112">
        <f t="shared" si="6"/>
      </c>
      <c r="AD57" s="112">
        <f t="shared" si="7"/>
      </c>
      <c r="AE57" s="136">
        <f>IF(AB57=0,"",ROUND('[1]Neprofi'!AZ59/AB57*100,2))</f>
      </c>
      <c r="AF57" s="136">
        <f>IF(AB57=0,"",ROUND('[1]Neprofi'!BA59/AB57*100,2))</f>
      </c>
      <c r="AG57" s="111">
        <f>SUM('[1]Neprofi'!AL59+'[1]Neprofi'!AM59)</f>
        <v>0</v>
      </c>
      <c r="AH57" s="112">
        <f>IF(AG57=0,"",ROUND('[1]Neprofi'!AL59/AG57*100,2))</f>
      </c>
      <c r="AI57" s="111">
        <f>SUM('[1]Neprofi'!AN59+'[1]Neprofi'!AO59)</f>
        <v>0</v>
      </c>
      <c r="AJ57" s="112">
        <f t="shared" si="8"/>
      </c>
      <c r="AK57" s="112">
        <f>IF(AI57=0,"",ROUND('[1]Neprofi'!AN59/AI57*100,2))</f>
      </c>
      <c r="AL57" s="111">
        <f>'[1]Neprofi'!AP59</f>
        <v>0</v>
      </c>
      <c r="AM57" s="112">
        <f t="shared" si="9"/>
      </c>
      <c r="AN57" s="111">
        <f>'[1]Neprofi'!BD59</f>
        <v>0</v>
      </c>
      <c r="AO57" s="111">
        <f>'[1]Neprofi'!BF59</f>
        <v>0</v>
      </c>
      <c r="AP57" s="111">
        <f>'[1]Neprofi'!BL59</f>
        <v>0</v>
      </c>
      <c r="AQ57" s="111">
        <f>'[1]Neprofi'!BO59</f>
        <v>0</v>
      </c>
      <c r="AR57" s="111">
        <f>'[1]Neprofi'!BP59</f>
        <v>0</v>
      </c>
      <c r="AS57" s="111">
        <f>'[1]Neprofi'!BQ59</f>
        <v>0</v>
      </c>
      <c r="AT57" s="111">
        <f>'[1]Neprofi'!BR59</f>
        <v>0</v>
      </c>
      <c r="AU57" s="111">
        <f>SUM('[1]Neprofi'!BT59+'[1]Neprofi'!BV59+'[1]Neprofi'!BX59)</f>
        <v>0</v>
      </c>
      <c r="AV57" s="112">
        <f>IF(C57=0,"",ROUND('[1]Neprofi'!CB59/(C57/1000),2))</f>
      </c>
      <c r="AW57" s="111">
        <f>'[1]Neprofi'!CD59</f>
        <v>0</v>
      </c>
      <c r="AX57" s="112">
        <f t="shared" si="10"/>
      </c>
      <c r="AY57" s="112">
        <f>IF(C57=0,"",ROUND('[1]Neprofi'!CA59/(C57/1000),2))</f>
      </c>
      <c r="AZ57" s="111">
        <f>'[1]Neprofi'!CG59</f>
        <v>0</v>
      </c>
      <c r="BA57" s="111">
        <f>'[1]Neprofi'!CI59</f>
        <v>0</v>
      </c>
      <c r="BB57" s="111">
        <f>'[1]Neprofi'!CK59</f>
        <v>0</v>
      </c>
      <c r="BC57" s="111">
        <f>'[1]Neprofi'!CJ59</f>
        <v>0</v>
      </c>
      <c r="BD57" s="111">
        <f>SUM('[1]Neprofi'!CL59+'[1]Neprofi'!CM59)</f>
        <v>0</v>
      </c>
      <c r="BE57" s="136">
        <f>IF(BD57=0,"",ROUND('[1]Neprofi'!CM59/BD57*100,2))</f>
      </c>
      <c r="BF57" s="111">
        <f>SUM('[1]Neprofi'!CN59+'[1]Neprofi'!CO59)</f>
        <v>0</v>
      </c>
      <c r="BG57" s="111">
        <f>'[1]Neprofi'!CP59</f>
        <v>0</v>
      </c>
      <c r="BH57" s="111">
        <f>'[1]Neprofi'!CQ59</f>
        <v>0</v>
      </c>
      <c r="BI57" s="111">
        <f>SUM('[1]Neprofi'!CR59+'[1]Neprofi'!CS59)</f>
        <v>0</v>
      </c>
      <c r="BJ57" s="111">
        <f>'[1]Neprofi'!CT59</f>
        <v>0</v>
      </c>
      <c r="BK57" s="111">
        <f>'[1]Neprofi'!CV59</f>
        <v>0</v>
      </c>
      <c r="BL57" s="138">
        <f>'[1]Neprofi'!CX59</f>
        <v>0</v>
      </c>
      <c r="BM57" s="139">
        <f t="shared" si="0"/>
      </c>
      <c r="BN57" s="139">
        <f t="shared" si="1"/>
      </c>
      <c r="BO57" s="140">
        <f t="shared" si="2"/>
      </c>
    </row>
    <row r="58" spans="1:67" s="129" customFormat="1" ht="12.75">
      <c r="A58" s="362">
        <f>'[1]Neprofi'!A60</f>
        <v>51</v>
      </c>
      <c r="B58" s="135">
        <f>IF('[1]Neprofi'!B60="","",CONCATENATE('[1]Neprofi'!B60))</f>
      </c>
      <c r="C58" s="110">
        <f>'[1]Neprofi'!D60</f>
        <v>0</v>
      </c>
      <c r="D58" s="111">
        <f>'[1]Neprofi'!H60-'[1]Neprofi'!EZ60</f>
        <v>0</v>
      </c>
      <c r="E58" s="112">
        <f>IF(D58=0,"",ROUND('[1]Neprofi'!U60/D58*100,2))</f>
      </c>
      <c r="F58" s="112">
        <f>IF(C58=0,"",ROUND('[1]Neprofi'!T60/C58*1000,2))</f>
      </c>
      <c r="G58" s="111">
        <f>'[1]Neprofi'!V60-'[1]Neprofi'!EY60</f>
        <v>0</v>
      </c>
      <c r="H58" s="110">
        <f>IF('[1]Neprofi'!U60=0,"",ROUND(G58/'[1]Neprofi'!U60*100,2))</f>
      </c>
      <c r="I58" s="113">
        <f t="shared" si="11"/>
      </c>
      <c r="J58" s="137">
        <f>IF(C58=0,"",ROUND(('[1]Neprofi'!EI60-'[1]Neprofi'!EX60)/C58,2))</f>
      </c>
      <c r="K58" s="137">
        <f>IF(AB58=0,"",ROUND(('[1]Neprofi'!EI60-'[1]Neprofi'!EX60)/AB58,2))</f>
      </c>
      <c r="L58" s="113">
        <f>IF('[1]Neprofi'!EI60=0,"",ROUND('[1]Neprofi'!EJ60/'[1]Neprofi'!EI60*100,2))</f>
      </c>
      <c r="M58" s="113">
        <f>IF('[1]Neprofi'!EI60=0,"",ROUND('[1]Neprofi'!EK60/'[1]Neprofi'!EI60*100,2))</f>
      </c>
      <c r="N58" s="110">
        <f>'[1]Neprofi'!BN60</f>
        <v>0</v>
      </c>
      <c r="O58" s="110">
        <f t="shared" si="12"/>
        <v>0</v>
      </c>
      <c r="P58" s="113">
        <f t="shared" si="13"/>
      </c>
      <c r="Q58" s="112">
        <f t="shared" si="14"/>
      </c>
      <c r="R58" s="111">
        <f>'[1]Neprofi'!AA60</f>
        <v>0</v>
      </c>
      <c r="S58" s="112">
        <f t="shared" si="3"/>
      </c>
      <c r="T58" s="111">
        <f>'[1]Neprofi'!AB60</f>
        <v>0</v>
      </c>
      <c r="U58" s="112">
        <f t="shared" si="4"/>
      </c>
      <c r="V58" s="111">
        <f>'[1]Neprofi'!AC60</f>
        <v>0</v>
      </c>
      <c r="W58" s="112">
        <f>IF(V58=0,"",ROUND('[1]Neprofi'!AD60/V58*100,2))</f>
      </c>
      <c r="X58" s="112">
        <f>IF(V58=0,"",ROUND('[1]Neprofi'!AI60/V58*100,2))</f>
      </c>
      <c r="Y58" s="112">
        <f>IF('[1]Neprofi'!AD60=0,"",ROUND('[1]Neprofi'!AF60/'[1]Neprofi'!AD60*100,2))</f>
      </c>
      <c r="Z58" s="112">
        <f>IF('[1]Neprofi'!AD60=0,"",ROUND(SUM('[1]Neprofi'!AG60+'[1]Neprofi'!AH60)/'[1]Neprofi'!AD60*100,2))</f>
      </c>
      <c r="AA58" s="112">
        <f t="shared" si="5"/>
      </c>
      <c r="AB58" s="111">
        <f>'[1]Neprofi'!AK60</f>
        <v>0</v>
      </c>
      <c r="AC58" s="112">
        <f t="shared" si="6"/>
      </c>
      <c r="AD58" s="112">
        <f t="shared" si="7"/>
      </c>
      <c r="AE58" s="136">
        <f>IF(AB58=0,"",ROUND('[1]Neprofi'!AZ60/AB58*100,2))</f>
      </c>
      <c r="AF58" s="136">
        <f>IF(AB58=0,"",ROUND('[1]Neprofi'!BA60/AB58*100,2))</f>
      </c>
      <c r="AG58" s="111">
        <f>SUM('[1]Neprofi'!AL60+'[1]Neprofi'!AM60)</f>
        <v>0</v>
      </c>
      <c r="AH58" s="112">
        <f>IF(AG58=0,"",ROUND('[1]Neprofi'!AL60/AG58*100,2))</f>
      </c>
      <c r="AI58" s="111">
        <f>SUM('[1]Neprofi'!AN60+'[1]Neprofi'!AO60)</f>
        <v>0</v>
      </c>
      <c r="AJ58" s="112">
        <f t="shared" si="8"/>
      </c>
      <c r="AK58" s="112">
        <f>IF(AI58=0,"",ROUND('[1]Neprofi'!AN60/AI58*100,2))</f>
      </c>
      <c r="AL58" s="111">
        <f>'[1]Neprofi'!AP60</f>
        <v>0</v>
      </c>
      <c r="AM58" s="112">
        <f t="shared" si="9"/>
      </c>
      <c r="AN58" s="111">
        <f>'[1]Neprofi'!BD60</f>
        <v>0</v>
      </c>
      <c r="AO58" s="111">
        <f>'[1]Neprofi'!BF60</f>
        <v>0</v>
      </c>
      <c r="AP58" s="111">
        <f>'[1]Neprofi'!BL60</f>
        <v>0</v>
      </c>
      <c r="AQ58" s="111">
        <f>'[1]Neprofi'!BO60</f>
        <v>0</v>
      </c>
      <c r="AR58" s="111">
        <f>'[1]Neprofi'!BP60</f>
        <v>0</v>
      </c>
      <c r="AS58" s="111">
        <f>'[1]Neprofi'!BQ60</f>
        <v>0</v>
      </c>
      <c r="AT58" s="111">
        <f>'[1]Neprofi'!BR60</f>
        <v>0</v>
      </c>
      <c r="AU58" s="111">
        <f>SUM('[1]Neprofi'!BT60+'[1]Neprofi'!BV60+'[1]Neprofi'!BX60)</f>
        <v>0</v>
      </c>
      <c r="AV58" s="112">
        <f>IF(C58=0,"",ROUND('[1]Neprofi'!CB60/(C58/1000),2))</f>
      </c>
      <c r="AW58" s="111">
        <f>'[1]Neprofi'!CD60</f>
        <v>0</v>
      </c>
      <c r="AX58" s="112">
        <f t="shared" si="10"/>
      </c>
      <c r="AY58" s="112">
        <f>IF(C58=0,"",ROUND('[1]Neprofi'!CA60/(C58/1000),2))</f>
      </c>
      <c r="AZ58" s="111">
        <f>'[1]Neprofi'!CG60</f>
        <v>0</v>
      </c>
      <c r="BA58" s="111">
        <f>'[1]Neprofi'!CI60</f>
        <v>0</v>
      </c>
      <c r="BB58" s="111">
        <f>'[1]Neprofi'!CK60</f>
        <v>0</v>
      </c>
      <c r="BC58" s="111">
        <f>'[1]Neprofi'!CJ60</f>
        <v>0</v>
      </c>
      <c r="BD58" s="111">
        <f>SUM('[1]Neprofi'!CL60+'[1]Neprofi'!CM60)</f>
        <v>0</v>
      </c>
      <c r="BE58" s="136">
        <f>IF(BD58=0,"",ROUND('[1]Neprofi'!CM60/BD58*100,2))</f>
      </c>
      <c r="BF58" s="111">
        <f>SUM('[1]Neprofi'!CN60+'[1]Neprofi'!CO60)</f>
        <v>0</v>
      </c>
      <c r="BG58" s="111">
        <f>'[1]Neprofi'!CP60</f>
        <v>0</v>
      </c>
      <c r="BH58" s="111">
        <f>'[1]Neprofi'!CQ60</f>
        <v>0</v>
      </c>
      <c r="BI58" s="111">
        <f>SUM('[1]Neprofi'!CR60+'[1]Neprofi'!CS60)</f>
        <v>0</v>
      </c>
      <c r="BJ58" s="111">
        <f>'[1]Neprofi'!CT60</f>
        <v>0</v>
      </c>
      <c r="BK58" s="111">
        <f>'[1]Neprofi'!CV60</f>
        <v>0</v>
      </c>
      <c r="BL58" s="138">
        <f>'[1]Neprofi'!CX60</f>
        <v>0</v>
      </c>
      <c r="BM58" s="139">
        <f t="shared" si="0"/>
      </c>
      <c r="BN58" s="139">
        <f t="shared" si="1"/>
      </c>
      <c r="BO58" s="140">
        <f t="shared" si="2"/>
      </c>
    </row>
    <row r="59" spans="1:67" s="129" customFormat="1" ht="12.75">
      <c r="A59" s="362">
        <f>'[1]Neprofi'!A61</f>
        <v>52</v>
      </c>
      <c r="B59" s="135">
        <f>IF('[1]Neprofi'!B61="","",CONCATENATE('[1]Neprofi'!B61))</f>
      </c>
      <c r="C59" s="110">
        <f>'[1]Neprofi'!D61</f>
        <v>0</v>
      </c>
      <c r="D59" s="111">
        <f>'[1]Neprofi'!H61-'[1]Neprofi'!EZ61</f>
        <v>0</v>
      </c>
      <c r="E59" s="112">
        <f>IF(D59=0,"",ROUND('[1]Neprofi'!U61/D59*100,2))</f>
      </c>
      <c r="F59" s="112">
        <f>IF(C59=0,"",ROUND('[1]Neprofi'!T61/C59*1000,2))</f>
      </c>
      <c r="G59" s="111">
        <f>'[1]Neprofi'!V61-'[1]Neprofi'!EY61</f>
        <v>0</v>
      </c>
      <c r="H59" s="110">
        <f>IF('[1]Neprofi'!U61=0,"",ROUND(G59/'[1]Neprofi'!U61*100,2))</f>
      </c>
      <c r="I59" s="113">
        <f t="shared" si="11"/>
      </c>
      <c r="J59" s="137">
        <f>IF(C59=0,"",ROUND(('[1]Neprofi'!EI61-'[1]Neprofi'!EX61)/C59,2))</f>
      </c>
      <c r="K59" s="137">
        <f>IF(AB59=0,"",ROUND(('[1]Neprofi'!EI61-'[1]Neprofi'!EX61)/AB59,2))</f>
      </c>
      <c r="L59" s="113">
        <f>IF('[1]Neprofi'!EI61=0,"",ROUND('[1]Neprofi'!EJ61/'[1]Neprofi'!EI61*100,2))</f>
      </c>
      <c r="M59" s="113">
        <f>IF('[1]Neprofi'!EI61=0,"",ROUND('[1]Neprofi'!EK61/'[1]Neprofi'!EI61*100,2))</f>
      </c>
      <c r="N59" s="110">
        <f>'[1]Neprofi'!BN61</f>
        <v>0</v>
      </c>
      <c r="O59" s="110">
        <f t="shared" si="12"/>
        <v>0</v>
      </c>
      <c r="P59" s="113">
        <f t="shared" si="13"/>
      </c>
      <c r="Q59" s="112">
        <f t="shared" si="14"/>
      </c>
      <c r="R59" s="111">
        <f>'[1]Neprofi'!AA61</f>
        <v>0</v>
      </c>
      <c r="S59" s="112">
        <f t="shared" si="3"/>
      </c>
      <c r="T59" s="111">
        <f>'[1]Neprofi'!AB61</f>
        <v>0</v>
      </c>
      <c r="U59" s="112">
        <f t="shared" si="4"/>
      </c>
      <c r="V59" s="111">
        <f>'[1]Neprofi'!AC61</f>
        <v>0</v>
      </c>
      <c r="W59" s="112">
        <f>IF(V59=0,"",ROUND('[1]Neprofi'!AD61/V59*100,2))</f>
      </c>
      <c r="X59" s="112">
        <f>IF(V59=0,"",ROUND('[1]Neprofi'!AI61/V59*100,2))</f>
      </c>
      <c r="Y59" s="112">
        <f>IF('[1]Neprofi'!AD61=0,"",ROUND('[1]Neprofi'!AF61/'[1]Neprofi'!AD61*100,2))</f>
      </c>
      <c r="Z59" s="112">
        <f>IF('[1]Neprofi'!AD61=0,"",ROUND(SUM('[1]Neprofi'!AG61+'[1]Neprofi'!AH61)/'[1]Neprofi'!AD61*100,2))</f>
      </c>
      <c r="AA59" s="112">
        <f t="shared" si="5"/>
      </c>
      <c r="AB59" s="111">
        <f>'[1]Neprofi'!AK61</f>
        <v>0</v>
      </c>
      <c r="AC59" s="112">
        <f t="shared" si="6"/>
      </c>
      <c r="AD59" s="112">
        <f t="shared" si="7"/>
      </c>
      <c r="AE59" s="136">
        <f>IF(AB59=0,"",ROUND('[1]Neprofi'!AZ61/AB59*100,2))</f>
      </c>
      <c r="AF59" s="136">
        <f>IF(AB59=0,"",ROUND('[1]Neprofi'!BA61/AB59*100,2))</f>
      </c>
      <c r="AG59" s="111">
        <f>SUM('[1]Neprofi'!AL61+'[1]Neprofi'!AM61)</f>
        <v>0</v>
      </c>
      <c r="AH59" s="112">
        <f>IF(AG59=0,"",ROUND('[1]Neprofi'!AL61/AG59*100,2))</f>
      </c>
      <c r="AI59" s="111">
        <f>SUM('[1]Neprofi'!AN61+'[1]Neprofi'!AO61)</f>
        <v>0</v>
      </c>
      <c r="AJ59" s="112">
        <f t="shared" si="8"/>
      </c>
      <c r="AK59" s="112">
        <f>IF(AI59=0,"",ROUND('[1]Neprofi'!AN61/AI59*100,2))</f>
      </c>
      <c r="AL59" s="111">
        <f>'[1]Neprofi'!AP61</f>
        <v>0</v>
      </c>
      <c r="AM59" s="112">
        <f t="shared" si="9"/>
      </c>
      <c r="AN59" s="111">
        <f>'[1]Neprofi'!BD61</f>
        <v>0</v>
      </c>
      <c r="AO59" s="111">
        <f>'[1]Neprofi'!BF61</f>
        <v>0</v>
      </c>
      <c r="AP59" s="111">
        <f>'[1]Neprofi'!BL61</f>
        <v>0</v>
      </c>
      <c r="AQ59" s="111">
        <f>'[1]Neprofi'!BO61</f>
        <v>0</v>
      </c>
      <c r="AR59" s="111">
        <f>'[1]Neprofi'!BP61</f>
        <v>0</v>
      </c>
      <c r="AS59" s="111">
        <f>'[1]Neprofi'!BQ61</f>
        <v>0</v>
      </c>
      <c r="AT59" s="111">
        <f>'[1]Neprofi'!BR61</f>
        <v>0</v>
      </c>
      <c r="AU59" s="111">
        <f>SUM('[1]Neprofi'!BT61+'[1]Neprofi'!BV61+'[1]Neprofi'!BX61)</f>
        <v>0</v>
      </c>
      <c r="AV59" s="112">
        <f>IF(C59=0,"",ROUND('[1]Neprofi'!CB61/(C59/1000),2))</f>
      </c>
      <c r="AW59" s="111">
        <f>'[1]Neprofi'!CD61</f>
        <v>0</v>
      </c>
      <c r="AX59" s="112">
        <f t="shared" si="10"/>
      </c>
      <c r="AY59" s="112">
        <f>IF(C59=0,"",ROUND('[1]Neprofi'!CA61/(C59/1000),2))</f>
      </c>
      <c r="AZ59" s="111">
        <f>'[1]Neprofi'!CG61</f>
        <v>0</v>
      </c>
      <c r="BA59" s="111">
        <f>'[1]Neprofi'!CI61</f>
        <v>0</v>
      </c>
      <c r="BB59" s="111">
        <f>'[1]Neprofi'!CK61</f>
        <v>0</v>
      </c>
      <c r="BC59" s="111">
        <f>'[1]Neprofi'!CJ61</f>
        <v>0</v>
      </c>
      <c r="BD59" s="111">
        <f>SUM('[1]Neprofi'!CL61+'[1]Neprofi'!CM61)</f>
        <v>0</v>
      </c>
      <c r="BE59" s="136">
        <f>IF(BD59=0,"",ROUND('[1]Neprofi'!CM61/BD59*100,2))</f>
      </c>
      <c r="BF59" s="111">
        <f>SUM('[1]Neprofi'!CN61+'[1]Neprofi'!CO61)</f>
        <v>0</v>
      </c>
      <c r="BG59" s="111">
        <f>'[1]Neprofi'!CP61</f>
        <v>0</v>
      </c>
      <c r="BH59" s="111">
        <f>'[1]Neprofi'!CQ61</f>
        <v>0</v>
      </c>
      <c r="BI59" s="111">
        <f>SUM('[1]Neprofi'!CR61+'[1]Neprofi'!CS61)</f>
        <v>0</v>
      </c>
      <c r="BJ59" s="111">
        <f>'[1]Neprofi'!CT61</f>
        <v>0</v>
      </c>
      <c r="BK59" s="111">
        <f>'[1]Neprofi'!CV61</f>
        <v>0</v>
      </c>
      <c r="BL59" s="138">
        <f>'[1]Neprofi'!CX61</f>
        <v>0</v>
      </c>
      <c r="BM59" s="139">
        <f t="shared" si="0"/>
      </c>
      <c r="BN59" s="139">
        <f t="shared" si="1"/>
      </c>
      <c r="BO59" s="140">
        <f t="shared" si="2"/>
      </c>
    </row>
    <row r="60" spans="1:67" s="129" customFormat="1" ht="12.75">
      <c r="A60" s="362">
        <f>'[1]Neprofi'!A62</f>
        <v>53</v>
      </c>
      <c r="B60" s="135">
        <f>IF('[1]Neprofi'!B62="","",CONCATENATE('[1]Neprofi'!B62))</f>
      </c>
      <c r="C60" s="110">
        <f>'[1]Neprofi'!D62</f>
        <v>0</v>
      </c>
      <c r="D60" s="111">
        <f>'[1]Neprofi'!H62-'[1]Neprofi'!EZ62</f>
        <v>0</v>
      </c>
      <c r="E60" s="112">
        <f>IF(D60=0,"",ROUND('[1]Neprofi'!U62/D60*100,2))</f>
      </c>
      <c r="F60" s="112">
        <f>IF(C60=0,"",ROUND('[1]Neprofi'!T62/C60*1000,2))</f>
      </c>
      <c r="G60" s="111">
        <f>'[1]Neprofi'!V62-'[1]Neprofi'!EY62</f>
        <v>0</v>
      </c>
      <c r="H60" s="110">
        <f>IF('[1]Neprofi'!U62=0,"",ROUND(G60/'[1]Neprofi'!U62*100,2))</f>
      </c>
      <c r="I60" s="113">
        <f t="shared" si="11"/>
      </c>
      <c r="J60" s="137">
        <f>IF(C60=0,"",ROUND(('[1]Neprofi'!EI62-'[1]Neprofi'!EX62)/C60,2))</f>
      </c>
      <c r="K60" s="137">
        <f>IF(AB60=0,"",ROUND(('[1]Neprofi'!EI62-'[1]Neprofi'!EX62)/AB60,2))</f>
      </c>
      <c r="L60" s="113">
        <f>IF('[1]Neprofi'!EI62=0,"",ROUND('[1]Neprofi'!EJ62/'[1]Neprofi'!EI62*100,2))</f>
      </c>
      <c r="M60" s="113">
        <f>IF('[1]Neprofi'!EI62=0,"",ROUND('[1]Neprofi'!EK62/'[1]Neprofi'!EI62*100,2))</f>
      </c>
      <c r="N60" s="110">
        <f>'[1]Neprofi'!BN62</f>
        <v>0</v>
      </c>
      <c r="O60" s="110">
        <f t="shared" si="12"/>
        <v>0</v>
      </c>
      <c r="P60" s="113">
        <f t="shared" si="13"/>
      </c>
      <c r="Q60" s="112">
        <f t="shared" si="14"/>
      </c>
      <c r="R60" s="111">
        <f>'[1]Neprofi'!AA62</f>
        <v>0</v>
      </c>
      <c r="S60" s="112">
        <f t="shared" si="3"/>
      </c>
      <c r="T60" s="111">
        <f>'[1]Neprofi'!AB62</f>
        <v>0</v>
      </c>
      <c r="U60" s="112">
        <f t="shared" si="4"/>
      </c>
      <c r="V60" s="111">
        <f>'[1]Neprofi'!AC62</f>
        <v>0</v>
      </c>
      <c r="W60" s="112">
        <f>IF(V60=0,"",ROUND('[1]Neprofi'!AD62/V60*100,2))</f>
      </c>
      <c r="X60" s="112">
        <f>IF(V60=0,"",ROUND('[1]Neprofi'!AI62/V60*100,2))</f>
      </c>
      <c r="Y60" s="112">
        <f>IF('[1]Neprofi'!AD62=0,"",ROUND('[1]Neprofi'!AF62/'[1]Neprofi'!AD62*100,2))</f>
      </c>
      <c r="Z60" s="112">
        <f>IF('[1]Neprofi'!AD62=0,"",ROUND(SUM('[1]Neprofi'!AG62+'[1]Neprofi'!AH62)/'[1]Neprofi'!AD62*100,2))</f>
      </c>
      <c r="AA60" s="112">
        <f t="shared" si="5"/>
      </c>
      <c r="AB60" s="111">
        <f>'[1]Neprofi'!AK62</f>
        <v>0</v>
      </c>
      <c r="AC60" s="112">
        <f t="shared" si="6"/>
      </c>
      <c r="AD60" s="112">
        <f t="shared" si="7"/>
      </c>
      <c r="AE60" s="136">
        <f>IF(AB60=0,"",ROUND('[1]Neprofi'!AZ62/AB60*100,2))</f>
      </c>
      <c r="AF60" s="136">
        <f>IF(AB60=0,"",ROUND('[1]Neprofi'!BA62/AB60*100,2))</f>
      </c>
      <c r="AG60" s="111">
        <f>SUM('[1]Neprofi'!AL62+'[1]Neprofi'!AM62)</f>
        <v>0</v>
      </c>
      <c r="AH60" s="112">
        <f>IF(AG60=0,"",ROUND('[1]Neprofi'!AL62/AG60*100,2))</f>
      </c>
      <c r="AI60" s="111">
        <f>SUM('[1]Neprofi'!AN62+'[1]Neprofi'!AO62)</f>
        <v>0</v>
      </c>
      <c r="AJ60" s="112">
        <f t="shared" si="8"/>
      </c>
      <c r="AK60" s="112">
        <f>IF(AI60=0,"",ROUND('[1]Neprofi'!AN62/AI60*100,2))</f>
      </c>
      <c r="AL60" s="111">
        <f>'[1]Neprofi'!AP62</f>
        <v>0</v>
      </c>
      <c r="AM60" s="112">
        <f t="shared" si="9"/>
      </c>
      <c r="AN60" s="111">
        <f>'[1]Neprofi'!BD62</f>
        <v>0</v>
      </c>
      <c r="AO60" s="111">
        <f>'[1]Neprofi'!BF62</f>
        <v>0</v>
      </c>
      <c r="AP60" s="111">
        <f>'[1]Neprofi'!BL62</f>
        <v>0</v>
      </c>
      <c r="AQ60" s="111">
        <f>'[1]Neprofi'!BO62</f>
        <v>0</v>
      </c>
      <c r="AR60" s="111">
        <f>'[1]Neprofi'!BP62</f>
        <v>0</v>
      </c>
      <c r="AS60" s="111">
        <f>'[1]Neprofi'!BQ62</f>
        <v>0</v>
      </c>
      <c r="AT60" s="111">
        <f>'[1]Neprofi'!BR62</f>
        <v>0</v>
      </c>
      <c r="AU60" s="111">
        <f>SUM('[1]Neprofi'!BT62+'[1]Neprofi'!BV62+'[1]Neprofi'!BX62)</f>
        <v>0</v>
      </c>
      <c r="AV60" s="112">
        <f>IF(C60=0,"",ROUND('[1]Neprofi'!CB62/(C60/1000),2))</f>
      </c>
      <c r="AW60" s="111">
        <f>'[1]Neprofi'!CD62</f>
        <v>0</v>
      </c>
      <c r="AX60" s="112">
        <f t="shared" si="10"/>
      </c>
      <c r="AY60" s="112">
        <f>IF(C60=0,"",ROUND('[1]Neprofi'!CA62/(C60/1000),2))</f>
      </c>
      <c r="AZ60" s="111">
        <f>'[1]Neprofi'!CG62</f>
        <v>0</v>
      </c>
      <c r="BA60" s="111">
        <f>'[1]Neprofi'!CI62</f>
        <v>0</v>
      </c>
      <c r="BB60" s="111">
        <f>'[1]Neprofi'!CK62</f>
        <v>0</v>
      </c>
      <c r="BC60" s="111">
        <f>'[1]Neprofi'!CJ62</f>
        <v>0</v>
      </c>
      <c r="BD60" s="111">
        <f>SUM('[1]Neprofi'!CL62+'[1]Neprofi'!CM62)</f>
        <v>0</v>
      </c>
      <c r="BE60" s="136">
        <f>IF(BD60=0,"",ROUND('[1]Neprofi'!CM62/BD60*100,2))</f>
      </c>
      <c r="BF60" s="111">
        <f>SUM('[1]Neprofi'!CN62+'[1]Neprofi'!CO62)</f>
        <v>0</v>
      </c>
      <c r="BG60" s="111">
        <f>'[1]Neprofi'!CP62</f>
        <v>0</v>
      </c>
      <c r="BH60" s="111">
        <f>'[1]Neprofi'!CQ62</f>
        <v>0</v>
      </c>
      <c r="BI60" s="111">
        <f>SUM('[1]Neprofi'!CR62+'[1]Neprofi'!CS62)</f>
        <v>0</v>
      </c>
      <c r="BJ60" s="111">
        <f>'[1]Neprofi'!CT62</f>
        <v>0</v>
      </c>
      <c r="BK60" s="111">
        <f>'[1]Neprofi'!CV62</f>
        <v>0</v>
      </c>
      <c r="BL60" s="138">
        <f>'[1]Neprofi'!CX62</f>
        <v>0</v>
      </c>
      <c r="BM60" s="139">
        <f t="shared" si="0"/>
      </c>
      <c r="BN60" s="139">
        <f t="shared" si="1"/>
      </c>
      <c r="BO60" s="140">
        <f t="shared" si="2"/>
      </c>
    </row>
    <row r="61" spans="1:67" s="129" customFormat="1" ht="12.75">
      <c r="A61" s="362">
        <f>'[1]Neprofi'!A63</f>
        <v>54</v>
      </c>
      <c r="B61" s="135">
        <f>IF('[1]Neprofi'!B63="","",CONCATENATE('[1]Neprofi'!B63))</f>
      </c>
      <c r="C61" s="110">
        <f>'[1]Neprofi'!D63</f>
        <v>0</v>
      </c>
      <c r="D61" s="111">
        <f>'[1]Neprofi'!H63-'[1]Neprofi'!EZ63</f>
        <v>0</v>
      </c>
      <c r="E61" s="112">
        <f>IF(D61=0,"",ROUND('[1]Neprofi'!U63/D61*100,2))</f>
      </c>
      <c r="F61" s="112">
        <f>IF(C61=0,"",ROUND('[1]Neprofi'!T63/C61*1000,2))</f>
      </c>
      <c r="G61" s="111">
        <f>'[1]Neprofi'!V63-'[1]Neprofi'!EY63</f>
        <v>0</v>
      </c>
      <c r="H61" s="110">
        <f>IF('[1]Neprofi'!U63=0,"",ROUND(G61/'[1]Neprofi'!U63*100,2))</f>
      </c>
      <c r="I61" s="113">
        <f t="shared" si="11"/>
      </c>
      <c r="J61" s="137">
        <f>IF(C61=0,"",ROUND(('[1]Neprofi'!EI63-'[1]Neprofi'!EX63)/C61,2))</f>
      </c>
      <c r="K61" s="137">
        <f>IF(AB61=0,"",ROUND(('[1]Neprofi'!EI63-'[1]Neprofi'!EX63)/AB61,2))</f>
      </c>
      <c r="L61" s="113">
        <f>IF('[1]Neprofi'!EI63=0,"",ROUND('[1]Neprofi'!EJ63/'[1]Neprofi'!EI63*100,2))</f>
      </c>
      <c r="M61" s="113">
        <f>IF('[1]Neprofi'!EI63=0,"",ROUND('[1]Neprofi'!EK63/'[1]Neprofi'!EI63*100,2))</f>
      </c>
      <c r="N61" s="110">
        <f>'[1]Neprofi'!BN63</f>
        <v>0</v>
      </c>
      <c r="O61" s="110">
        <f t="shared" si="12"/>
        <v>0</v>
      </c>
      <c r="P61" s="113">
        <f t="shared" si="13"/>
      </c>
      <c r="Q61" s="112">
        <f t="shared" si="14"/>
      </c>
      <c r="R61" s="111">
        <f>'[1]Neprofi'!AA63</f>
        <v>0</v>
      </c>
      <c r="S61" s="112">
        <f t="shared" si="3"/>
      </c>
      <c r="T61" s="111">
        <f>'[1]Neprofi'!AB63</f>
        <v>0</v>
      </c>
      <c r="U61" s="112">
        <f t="shared" si="4"/>
      </c>
      <c r="V61" s="111">
        <f>'[1]Neprofi'!AC63</f>
        <v>0</v>
      </c>
      <c r="W61" s="112">
        <f>IF(V61=0,"",ROUND('[1]Neprofi'!AD63/V61*100,2))</f>
      </c>
      <c r="X61" s="112">
        <f>IF(V61=0,"",ROUND('[1]Neprofi'!AI63/V61*100,2))</f>
      </c>
      <c r="Y61" s="112">
        <f>IF('[1]Neprofi'!AD63=0,"",ROUND('[1]Neprofi'!AF63/'[1]Neprofi'!AD63*100,2))</f>
      </c>
      <c r="Z61" s="112">
        <f>IF('[1]Neprofi'!AD63=0,"",ROUND(SUM('[1]Neprofi'!AG63+'[1]Neprofi'!AH63)/'[1]Neprofi'!AD63*100,2))</f>
      </c>
      <c r="AA61" s="112">
        <f t="shared" si="5"/>
      </c>
      <c r="AB61" s="111">
        <f>'[1]Neprofi'!AK63</f>
        <v>0</v>
      </c>
      <c r="AC61" s="112">
        <f t="shared" si="6"/>
      </c>
      <c r="AD61" s="112">
        <f t="shared" si="7"/>
      </c>
      <c r="AE61" s="136">
        <f>IF(AB61=0,"",ROUND('[1]Neprofi'!AZ63/AB61*100,2))</f>
      </c>
      <c r="AF61" s="136">
        <f>IF(AB61=0,"",ROUND('[1]Neprofi'!BA63/AB61*100,2))</f>
      </c>
      <c r="AG61" s="111">
        <f>SUM('[1]Neprofi'!AL63+'[1]Neprofi'!AM63)</f>
        <v>0</v>
      </c>
      <c r="AH61" s="112">
        <f>IF(AG61=0,"",ROUND('[1]Neprofi'!AL63/AG61*100,2))</f>
      </c>
      <c r="AI61" s="111">
        <f>SUM('[1]Neprofi'!AN63+'[1]Neprofi'!AO63)</f>
        <v>0</v>
      </c>
      <c r="AJ61" s="112">
        <f t="shared" si="8"/>
      </c>
      <c r="AK61" s="112">
        <f>IF(AI61=0,"",ROUND('[1]Neprofi'!AN63/AI61*100,2))</f>
      </c>
      <c r="AL61" s="111">
        <f>'[1]Neprofi'!AP63</f>
        <v>0</v>
      </c>
      <c r="AM61" s="112">
        <f t="shared" si="9"/>
      </c>
      <c r="AN61" s="111">
        <f>'[1]Neprofi'!BD63</f>
        <v>0</v>
      </c>
      <c r="AO61" s="111">
        <f>'[1]Neprofi'!BF63</f>
        <v>0</v>
      </c>
      <c r="AP61" s="111">
        <f>'[1]Neprofi'!BL63</f>
        <v>0</v>
      </c>
      <c r="AQ61" s="111">
        <f>'[1]Neprofi'!BO63</f>
        <v>0</v>
      </c>
      <c r="AR61" s="111">
        <f>'[1]Neprofi'!BP63</f>
        <v>0</v>
      </c>
      <c r="AS61" s="111">
        <f>'[1]Neprofi'!BQ63</f>
        <v>0</v>
      </c>
      <c r="AT61" s="111">
        <f>'[1]Neprofi'!BR63</f>
        <v>0</v>
      </c>
      <c r="AU61" s="111">
        <f>SUM('[1]Neprofi'!BT63+'[1]Neprofi'!BV63+'[1]Neprofi'!BX63)</f>
        <v>0</v>
      </c>
      <c r="AV61" s="112">
        <f>IF(C61=0,"",ROUND('[1]Neprofi'!CB63/(C61/1000),2))</f>
      </c>
      <c r="AW61" s="111">
        <f>'[1]Neprofi'!CD63</f>
        <v>0</v>
      </c>
      <c r="AX61" s="112">
        <f t="shared" si="10"/>
      </c>
      <c r="AY61" s="112">
        <f>IF(C61=0,"",ROUND('[1]Neprofi'!CA63/(C61/1000),2))</f>
      </c>
      <c r="AZ61" s="111">
        <f>'[1]Neprofi'!CG63</f>
        <v>0</v>
      </c>
      <c r="BA61" s="111">
        <f>'[1]Neprofi'!CI63</f>
        <v>0</v>
      </c>
      <c r="BB61" s="111">
        <f>'[1]Neprofi'!CK63</f>
        <v>0</v>
      </c>
      <c r="BC61" s="111">
        <f>'[1]Neprofi'!CJ63</f>
        <v>0</v>
      </c>
      <c r="BD61" s="111">
        <f>SUM('[1]Neprofi'!CL63+'[1]Neprofi'!CM63)</f>
        <v>0</v>
      </c>
      <c r="BE61" s="136">
        <f>IF(BD61=0,"",ROUND('[1]Neprofi'!CM63/BD61*100,2))</f>
      </c>
      <c r="BF61" s="111">
        <f>SUM('[1]Neprofi'!CN63+'[1]Neprofi'!CO63)</f>
        <v>0</v>
      </c>
      <c r="BG61" s="111">
        <f>'[1]Neprofi'!CP63</f>
        <v>0</v>
      </c>
      <c r="BH61" s="111">
        <f>'[1]Neprofi'!CQ63</f>
        <v>0</v>
      </c>
      <c r="BI61" s="111">
        <f>SUM('[1]Neprofi'!CR63+'[1]Neprofi'!CS63)</f>
        <v>0</v>
      </c>
      <c r="BJ61" s="111">
        <f>'[1]Neprofi'!CT63</f>
        <v>0</v>
      </c>
      <c r="BK61" s="111">
        <f>'[1]Neprofi'!CV63</f>
        <v>0</v>
      </c>
      <c r="BL61" s="138">
        <f>'[1]Neprofi'!CX63</f>
        <v>0</v>
      </c>
      <c r="BM61" s="139">
        <f t="shared" si="0"/>
      </c>
      <c r="BN61" s="139">
        <f t="shared" si="1"/>
      </c>
      <c r="BO61" s="140">
        <f t="shared" si="2"/>
      </c>
    </row>
    <row r="62" spans="1:67" s="129" customFormat="1" ht="12.75">
      <c r="A62" s="362">
        <f>'[1]Neprofi'!A64</f>
        <v>55</v>
      </c>
      <c r="B62" s="135">
        <f>IF('[1]Neprofi'!B64="","",CONCATENATE('[1]Neprofi'!B64))</f>
      </c>
      <c r="C62" s="110">
        <f>'[1]Neprofi'!D64</f>
        <v>0</v>
      </c>
      <c r="D62" s="111">
        <f>'[1]Neprofi'!H64-'[1]Neprofi'!EZ64</f>
        <v>0</v>
      </c>
      <c r="E62" s="112">
        <f>IF(D62=0,"",ROUND('[1]Neprofi'!U64/D62*100,2))</f>
      </c>
      <c r="F62" s="112">
        <f>IF(C62=0,"",ROUND('[1]Neprofi'!T64/C62*1000,2))</f>
      </c>
      <c r="G62" s="111">
        <f>'[1]Neprofi'!V64-'[1]Neprofi'!EY64</f>
        <v>0</v>
      </c>
      <c r="H62" s="110">
        <f>IF('[1]Neprofi'!U64=0,"",ROUND(G62/'[1]Neprofi'!U64*100,2))</f>
      </c>
      <c r="I62" s="113">
        <f t="shared" si="11"/>
      </c>
      <c r="J62" s="137">
        <f>IF(C62=0,"",ROUND(('[1]Neprofi'!EI64-'[1]Neprofi'!EX64)/C62,2))</f>
      </c>
      <c r="K62" s="137">
        <f>IF(AB62=0,"",ROUND(('[1]Neprofi'!EI64-'[1]Neprofi'!EX64)/AB62,2))</f>
      </c>
      <c r="L62" s="113">
        <f>IF('[1]Neprofi'!EI64=0,"",ROUND('[1]Neprofi'!EJ64/'[1]Neprofi'!EI64*100,2))</f>
      </c>
      <c r="M62" s="113">
        <f>IF('[1]Neprofi'!EI64=0,"",ROUND('[1]Neprofi'!EK64/'[1]Neprofi'!EI64*100,2))</f>
      </c>
      <c r="N62" s="110">
        <f>'[1]Neprofi'!BN64</f>
        <v>0</v>
      </c>
      <c r="O62" s="110">
        <f t="shared" si="12"/>
        <v>0</v>
      </c>
      <c r="P62" s="113">
        <f t="shared" si="13"/>
      </c>
      <c r="Q62" s="112">
        <f t="shared" si="14"/>
      </c>
      <c r="R62" s="111">
        <f>'[1]Neprofi'!AA64</f>
        <v>0</v>
      </c>
      <c r="S62" s="112">
        <f t="shared" si="3"/>
      </c>
      <c r="T62" s="111">
        <f>'[1]Neprofi'!AB64</f>
        <v>0</v>
      </c>
      <c r="U62" s="112">
        <f t="shared" si="4"/>
      </c>
      <c r="V62" s="111">
        <f>'[1]Neprofi'!AC64</f>
        <v>0</v>
      </c>
      <c r="W62" s="112">
        <f>IF(V62=0,"",ROUND('[1]Neprofi'!AD64/V62*100,2))</f>
      </c>
      <c r="X62" s="112">
        <f>IF(V62=0,"",ROUND('[1]Neprofi'!AI64/V62*100,2))</f>
      </c>
      <c r="Y62" s="112">
        <f>IF('[1]Neprofi'!AD64=0,"",ROUND('[1]Neprofi'!AF64/'[1]Neprofi'!AD64*100,2))</f>
      </c>
      <c r="Z62" s="112">
        <f>IF('[1]Neprofi'!AD64=0,"",ROUND(SUM('[1]Neprofi'!AG64+'[1]Neprofi'!AH64)/'[1]Neprofi'!AD64*100,2))</f>
      </c>
      <c r="AA62" s="112">
        <f t="shared" si="5"/>
      </c>
      <c r="AB62" s="111">
        <f>'[1]Neprofi'!AK64</f>
        <v>0</v>
      </c>
      <c r="AC62" s="112">
        <f t="shared" si="6"/>
      </c>
      <c r="AD62" s="112">
        <f t="shared" si="7"/>
      </c>
      <c r="AE62" s="136">
        <f>IF(AB62=0,"",ROUND('[1]Neprofi'!AZ64/AB62*100,2))</f>
      </c>
      <c r="AF62" s="136">
        <f>IF(AB62=0,"",ROUND('[1]Neprofi'!BA64/AB62*100,2))</f>
      </c>
      <c r="AG62" s="111">
        <f>SUM('[1]Neprofi'!AL64+'[1]Neprofi'!AM64)</f>
        <v>0</v>
      </c>
      <c r="AH62" s="112">
        <f>IF(AG62=0,"",ROUND('[1]Neprofi'!AL64/AG62*100,2))</f>
      </c>
      <c r="AI62" s="111">
        <f>SUM('[1]Neprofi'!AN64+'[1]Neprofi'!AO64)</f>
        <v>0</v>
      </c>
      <c r="AJ62" s="112">
        <f t="shared" si="8"/>
      </c>
      <c r="AK62" s="112">
        <f>IF(AI62=0,"",ROUND('[1]Neprofi'!AN64/AI62*100,2))</f>
      </c>
      <c r="AL62" s="111">
        <f>'[1]Neprofi'!AP64</f>
        <v>0</v>
      </c>
      <c r="AM62" s="112">
        <f t="shared" si="9"/>
      </c>
      <c r="AN62" s="111">
        <f>'[1]Neprofi'!BD64</f>
        <v>0</v>
      </c>
      <c r="AO62" s="111">
        <f>'[1]Neprofi'!BF64</f>
        <v>0</v>
      </c>
      <c r="AP62" s="111">
        <f>'[1]Neprofi'!BL64</f>
        <v>0</v>
      </c>
      <c r="AQ62" s="111">
        <f>'[1]Neprofi'!BO64</f>
        <v>0</v>
      </c>
      <c r="AR62" s="111">
        <f>'[1]Neprofi'!BP64</f>
        <v>0</v>
      </c>
      <c r="AS62" s="111">
        <f>'[1]Neprofi'!BQ64</f>
        <v>0</v>
      </c>
      <c r="AT62" s="111">
        <f>'[1]Neprofi'!BR64</f>
        <v>0</v>
      </c>
      <c r="AU62" s="111">
        <f>SUM('[1]Neprofi'!BT64+'[1]Neprofi'!BV64+'[1]Neprofi'!BX64)</f>
        <v>0</v>
      </c>
      <c r="AV62" s="112">
        <f>IF(C62=0,"",ROUND('[1]Neprofi'!CB64/(C62/1000),2))</f>
      </c>
      <c r="AW62" s="111">
        <f>'[1]Neprofi'!CD64</f>
        <v>0</v>
      </c>
      <c r="AX62" s="112">
        <f t="shared" si="10"/>
      </c>
      <c r="AY62" s="112">
        <f>IF(C62=0,"",ROUND('[1]Neprofi'!CA64/(C62/1000),2))</f>
      </c>
      <c r="AZ62" s="111">
        <f>'[1]Neprofi'!CG64</f>
        <v>0</v>
      </c>
      <c r="BA62" s="111">
        <f>'[1]Neprofi'!CI64</f>
        <v>0</v>
      </c>
      <c r="BB62" s="111">
        <f>'[1]Neprofi'!CK64</f>
        <v>0</v>
      </c>
      <c r="BC62" s="111">
        <f>'[1]Neprofi'!CJ64</f>
        <v>0</v>
      </c>
      <c r="BD62" s="111">
        <f>SUM('[1]Neprofi'!CL64+'[1]Neprofi'!CM64)</f>
        <v>0</v>
      </c>
      <c r="BE62" s="136">
        <f>IF(BD62=0,"",ROUND('[1]Neprofi'!CM64/BD62*100,2))</f>
      </c>
      <c r="BF62" s="111">
        <f>SUM('[1]Neprofi'!CN64+'[1]Neprofi'!CO64)</f>
        <v>0</v>
      </c>
      <c r="BG62" s="111">
        <f>'[1]Neprofi'!CP64</f>
        <v>0</v>
      </c>
      <c r="BH62" s="111">
        <f>'[1]Neprofi'!CQ64</f>
        <v>0</v>
      </c>
      <c r="BI62" s="111">
        <f>SUM('[1]Neprofi'!CR64+'[1]Neprofi'!CS64)</f>
        <v>0</v>
      </c>
      <c r="BJ62" s="111">
        <f>'[1]Neprofi'!CT64</f>
        <v>0</v>
      </c>
      <c r="BK62" s="111">
        <f>'[1]Neprofi'!CV64</f>
        <v>0</v>
      </c>
      <c r="BL62" s="138">
        <f>'[1]Neprofi'!CX64</f>
        <v>0</v>
      </c>
      <c r="BM62" s="139">
        <f t="shared" si="0"/>
      </c>
      <c r="BN62" s="139">
        <f t="shared" si="1"/>
      </c>
      <c r="BO62" s="140">
        <f t="shared" si="2"/>
      </c>
    </row>
    <row r="63" spans="1:67" s="129" customFormat="1" ht="12.75">
      <c r="A63" s="362">
        <f>'[1]Neprofi'!A65</f>
        <v>56</v>
      </c>
      <c r="B63" s="135">
        <f>IF('[1]Neprofi'!B65="","",CONCATENATE('[1]Neprofi'!B65))</f>
      </c>
      <c r="C63" s="110">
        <f>'[1]Neprofi'!D65</f>
        <v>0</v>
      </c>
      <c r="D63" s="111">
        <f>'[1]Neprofi'!H65-'[1]Neprofi'!EZ65</f>
        <v>0</v>
      </c>
      <c r="E63" s="112">
        <f>IF(D63=0,"",ROUND('[1]Neprofi'!U65/D63*100,2))</f>
      </c>
      <c r="F63" s="112">
        <f>IF(C63=0,"",ROUND('[1]Neprofi'!T65/C63*1000,2))</f>
      </c>
      <c r="G63" s="111">
        <f>'[1]Neprofi'!V65-'[1]Neprofi'!EY65</f>
        <v>0</v>
      </c>
      <c r="H63" s="110">
        <f>IF('[1]Neprofi'!U65=0,"",ROUND(G63/'[1]Neprofi'!U65*100,2))</f>
      </c>
      <c r="I63" s="113">
        <f t="shared" si="11"/>
      </c>
      <c r="J63" s="137">
        <f>IF(C63=0,"",ROUND(('[1]Neprofi'!EI65-'[1]Neprofi'!EX65)/C63,2))</f>
      </c>
      <c r="K63" s="137">
        <f>IF(AB63=0,"",ROUND(('[1]Neprofi'!EI65-'[1]Neprofi'!EX65)/AB63,2))</f>
      </c>
      <c r="L63" s="113">
        <f>IF('[1]Neprofi'!EI65=0,"",ROUND('[1]Neprofi'!EJ65/'[1]Neprofi'!EI65*100,2))</f>
      </c>
      <c r="M63" s="113">
        <f>IF('[1]Neprofi'!EI65=0,"",ROUND('[1]Neprofi'!EK65/'[1]Neprofi'!EI65*100,2))</f>
      </c>
      <c r="N63" s="110">
        <f>'[1]Neprofi'!BN65</f>
        <v>0</v>
      </c>
      <c r="O63" s="110">
        <f t="shared" si="12"/>
        <v>0</v>
      </c>
      <c r="P63" s="113">
        <f t="shared" si="13"/>
      </c>
      <c r="Q63" s="112">
        <f t="shared" si="14"/>
      </c>
      <c r="R63" s="111">
        <f>'[1]Neprofi'!AA65</f>
        <v>0</v>
      </c>
      <c r="S63" s="112">
        <f t="shared" si="3"/>
      </c>
      <c r="T63" s="111">
        <f>'[1]Neprofi'!AB65</f>
        <v>0</v>
      </c>
      <c r="U63" s="112">
        <f t="shared" si="4"/>
      </c>
      <c r="V63" s="111">
        <f>'[1]Neprofi'!AC65</f>
        <v>0</v>
      </c>
      <c r="W63" s="112">
        <f>IF(V63=0,"",ROUND('[1]Neprofi'!AD65/V63*100,2))</f>
      </c>
      <c r="X63" s="112">
        <f>IF(V63=0,"",ROUND('[1]Neprofi'!AI65/V63*100,2))</f>
      </c>
      <c r="Y63" s="112">
        <f>IF('[1]Neprofi'!AD65=0,"",ROUND('[1]Neprofi'!AF65/'[1]Neprofi'!AD65*100,2))</f>
      </c>
      <c r="Z63" s="112">
        <f>IF('[1]Neprofi'!AD65=0,"",ROUND(SUM('[1]Neprofi'!AG65+'[1]Neprofi'!AH65)/'[1]Neprofi'!AD65*100,2))</f>
      </c>
      <c r="AA63" s="112">
        <f t="shared" si="5"/>
      </c>
      <c r="AB63" s="111">
        <f>'[1]Neprofi'!AK65</f>
        <v>0</v>
      </c>
      <c r="AC63" s="112">
        <f t="shared" si="6"/>
      </c>
      <c r="AD63" s="112">
        <f t="shared" si="7"/>
      </c>
      <c r="AE63" s="136">
        <f>IF(AB63=0,"",ROUND('[1]Neprofi'!AZ65/AB63*100,2))</f>
      </c>
      <c r="AF63" s="136">
        <f>IF(AB63=0,"",ROUND('[1]Neprofi'!BA65/AB63*100,2))</f>
      </c>
      <c r="AG63" s="111">
        <f>SUM('[1]Neprofi'!AL65+'[1]Neprofi'!AM65)</f>
        <v>0</v>
      </c>
      <c r="AH63" s="112">
        <f>IF(AG63=0,"",ROUND('[1]Neprofi'!AL65/AG63*100,2))</f>
      </c>
      <c r="AI63" s="111">
        <f>SUM('[1]Neprofi'!AN65+'[1]Neprofi'!AO65)</f>
        <v>0</v>
      </c>
      <c r="AJ63" s="112">
        <f t="shared" si="8"/>
      </c>
      <c r="AK63" s="112">
        <f>IF(AI63=0,"",ROUND('[1]Neprofi'!AN65/AI63*100,2))</f>
      </c>
      <c r="AL63" s="111">
        <f>'[1]Neprofi'!AP65</f>
        <v>0</v>
      </c>
      <c r="AM63" s="112">
        <f t="shared" si="9"/>
      </c>
      <c r="AN63" s="111">
        <f>'[1]Neprofi'!BD65</f>
        <v>0</v>
      </c>
      <c r="AO63" s="111">
        <f>'[1]Neprofi'!BF65</f>
        <v>0</v>
      </c>
      <c r="AP63" s="111">
        <f>'[1]Neprofi'!BL65</f>
        <v>0</v>
      </c>
      <c r="AQ63" s="111">
        <f>'[1]Neprofi'!BO65</f>
        <v>0</v>
      </c>
      <c r="AR63" s="111">
        <f>'[1]Neprofi'!BP65</f>
        <v>0</v>
      </c>
      <c r="AS63" s="111">
        <f>'[1]Neprofi'!BQ65</f>
        <v>0</v>
      </c>
      <c r="AT63" s="111">
        <f>'[1]Neprofi'!BR65</f>
        <v>0</v>
      </c>
      <c r="AU63" s="111">
        <f>SUM('[1]Neprofi'!BT65+'[1]Neprofi'!BV65+'[1]Neprofi'!BX65)</f>
        <v>0</v>
      </c>
      <c r="AV63" s="112">
        <f>IF(C63=0,"",ROUND('[1]Neprofi'!CB65/(C63/1000),2))</f>
      </c>
      <c r="AW63" s="111">
        <f>'[1]Neprofi'!CD65</f>
        <v>0</v>
      </c>
      <c r="AX63" s="112">
        <f t="shared" si="10"/>
      </c>
      <c r="AY63" s="112">
        <f>IF(C63=0,"",ROUND('[1]Neprofi'!CA65/(C63/1000),2))</f>
      </c>
      <c r="AZ63" s="111">
        <f>'[1]Neprofi'!CG65</f>
        <v>0</v>
      </c>
      <c r="BA63" s="111">
        <f>'[1]Neprofi'!CI65</f>
        <v>0</v>
      </c>
      <c r="BB63" s="111">
        <f>'[1]Neprofi'!CK65</f>
        <v>0</v>
      </c>
      <c r="BC63" s="111">
        <f>'[1]Neprofi'!CJ65</f>
        <v>0</v>
      </c>
      <c r="BD63" s="111">
        <f>SUM('[1]Neprofi'!CL65+'[1]Neprofi'!CM65)</f>
        <v>0</v>
      </c>
      <c r="BE63" s="136">
        <f>IF(BD63=0,"",ROUND('[1]Neprofi'!CM65/BD63*100,2))</f>
      </c>
      <c r="BF63" s="111">
        <f>SUM('[1]Neprofi'!CN65+'[1]Neprofi'!CO65)</f>
        <v>0</v>
      </c>
      <c r="BG63" s="111">
        <f>'[1]Neprofi'!CP65</f>
        <v>0</v>
      </c>
      <c r="BH63" s="111">
        <f>'[1]Neprofi'!CQ65</f>
        <v>0</v>
      </c>
      <c r="BI63" s="111">
        <f>SUM('[1]Neprofi'!CR65+'[1]Neprofi'!CS65)</f>
        <v>0</v>
      </c>
      <c r="BJ63" s="111">
        <f>'[1]Neprofi'!CT65</f>
        <v>0</v>
      </c>
      <c r="BK63" s="111">
        <f>'[1]Neprofi'!CV65</f>
        <v>0</v>
      </c>
      <c r="BL63" s="138">
        <f>'[1]Neprofi'!CX65</f>
        <v>0</v>
      </c>
      <c r="BM63" s="139">
        <f t="shared" si="0"/>
      </c>
      <c r="BN63" s="139">
        <f t="shared" si="1"/>
      </c>
      <c r="BO63" s="140">
        <f t="shared" si="2"/>
      </c>
    </row>
    <row r="64" spans="1:67" s="129" customFormat="1" ht="12.75">
      <c r="A64" s="362">
        <f>'[1]Neprofi'!A66</f>
        <v>57</v>
      </c>
      <c r="B64" s="135">
        <f>IF('[1]Neprofi'!B66="","",CONCATENATE('[1]Neprofi'!B66))</f>
      </c>
      <c r="C64" s="110">
        <f>'[1]Neprofi'!D66</f>
        <v>0</v>
      </c>
      <c r="D64" s="111">
        <f>'[1]Neprofi'!H66-'[1]Neprofi'!EZ66</f>
        <v>0</v>
      </c>
      <c r="E64" s="112">
        <f>IF(D64=0,"",ROUND('[1]Neprofi'!U66/D64*100,2))</f>
      </c>
      <c r="F64" s="112">
        <f>IF(C64=0,"",ROUND('[1]Neprofi'!T66/C64*1000,2))</f>
      </c>
      <c r="G64" s="111">
        <f>'[1]Neprofi'!V66-'[1]Neprofi'!EY66</f>
        <v>0</v>
      </c>
      <c r="H64" s="110">
        <f>IF('[1]Neprofi'!U66=0,"",ROUND(G64/'[1]Neprofi'!U66*100,2))</f>
      </c>
      <c r="I64" s="113">
        <f t="shared" si="11"/>
      </c>
      <c r="J64" s="137">
        <f>IF(C64=0,"",ROUND(('[1]Neprofi'!EI66-'[1]Neprofi'!EX66)/C64,2))</f>
      </c>
      <c r="K64" s="137">
        <f>IF(AB64=0,"",ROUND(('[1]Neprofi'!EI66-'[1]Neprofi'!EX66)/AB64,2))</f>
      </c>
      <c r="L64" s="113">
        <f>IF('[1]Neprofi'!EI66=0,"",ROUND('[1]Neprofi'!EJ66/'[1]Neprofi'!EI66*100,2))</f>
      </c>
      <c r="M64" s="113">
        <f>IF('[1]Neprofi'!EI66=0,"",ROUND('[1]Neprofi'!EK66/'[1]Neprofi'!EI66*100,2))</f>
      </c>
      <c r="N64" s="110">
        <f>'[1]Neprofi'!BN66</f>
        <v>0</v>
      </c>
      <c r="O64" s="110">
        <f t="shared" si="12"/>
        <v>0</v>
      </c>
      <c r="P64" s="113">
        <f t="shared" si="13"/>
      </c>
      <c r="Q64" s="112">
        <f t="shared" si="14"/>
      </c>
      <c r="R64" s="111">
        <f>'[1]Neprofi'!AA66</f>
        <v>0</v>
      </c>
      <c r="S64" s="112">
        <f t="shared" si="3"/>
      </c>
      <c r="T64" s="111">
        <f>'[1]Neprofi'!AB66</f>
        <v>0</v>
      </c>
      <c r="U64" s="112">
        <f t="shared" si="4"/>
      </c>
      <c r="V64" s="111">
        <f>'[1]Neprofi'!AC66</f>
        <v>0</v>
      </c>
      <c r="W64" s="112">
        <f>IF(V64=0,"",ROUND('[1]Neprofi'!AD66/V64*100,2))</f>
      </c>
      <c r="X64" s="112">
        <f>IF(V64=0,"",ROUND('[1]Neprofi'!AI66/V64*100,2))</f>
      </c>
      <c r="Y64" s="112">
        <f>IF('[1]Neprofi'!AD66=0,"",ROUND('[1]Neprofi'!AF66/'[1]Neprofi'!AD66*100,2))</f>
      </c>
      <c r="Z64" s="112">
        <f>IF('[1]Neprofi'!AD66=0,"",ROUND(SUM('[1]Neprofi'!AG66+'[1]Neprofi'!AH66)/'[1]Neprofi'!AD66*100,2))</f>
      </c>
      <c r="AA64" s="112">
        <f t="shared" si="5"/>
      </c>
      <c r="AB64" s="111">
        <f>'[1]Neprofi'!AK66</f>
        <v>0</v>
      </c>
      <c r="AC64" s="112">
        <f t="shared" si="6"/>
      </c>
      <c r="AD64" s="112">
        <f t="shared" si="7"/>
      </c>
      <c r="AE64" s="136">
        <f>IF(AB64=0,"",ROUND('[1]Neprofi'!AZ66/AB64*100,2))</f>
      </c>
      <c r="AF64" s="136">
        <f>IF(AB64=0,"",ROUND('[1]Neprofi'!BA66/AB64*100,2))</f>
      </c>
      <c r="AG64" s="111">
        <f>SUM('[1]Neprofi'!AL66+'[1]Neprofi'!AM66)</f>
        <v>0</v>
      </c>
      <c r="AH64" s="112">
        <f>IF(AG64=0,"",ROUND('[1]Neprofi'!AL66/AG64*100,2))</f>
      </c>
      <c r="AI64" s="111">
        <f>SUM('[1]Neprofi'!AN66+'[1]Neprofi'!AO66)</f>
        <v>0</v>
      </c>
      <c r="AJ64" s="112">
        <f t="shared" si="8"/>
      </c>
      <c r="AK64" s="112">
        <f>IF(AI64=0,"",ROUND('[1]Neprofi'!AN66/AI64*100,2))</f>
      </c>
      <c r="AL64" s="111">
        <f>'[1]Neprofi'!AP66</f>
        <v>0</v>
      </c>
      <c r="AM64" s="112">
        <f t="shared" si="9"/>
      </c>
      <c r="AN64" s="111">
        <f>'[1]Neprofi'!BD66</f>
        <v>0</v>
      </c>
      <c r="AO64" s="111">
        <f>'[1]Neprofi'!BF66</f>
        <v>0</v>
      </c>
      <c r="AP64" s="111">
        <f>'[1]Neprofi'!BL66</f>
        <v>0</v>
      </c>
      <c r="AQ64" s="111">
        <f>'[1]Neprofi'!BO66</f>
        <v>0</v>
      </c>
      <c r="AR64" s="111">
        <f>'[1]Neprofi'!BP66</f>
        <v>0</v>
      </c>
      <c r="AS64" s="111">
        <f>'[1]Neprofi'!BQ66</f>
        <v>0</v>
      </c>
      <c r="AT64" s="111">
        <f>'[1]Neprofi'!BR66</f>
        <v>0</v>
      </c>
      <c r="AU64" s="111">
        <f>SUM('[1]Neprofi'!BT66+'[1]Neprofi'!BV66+'[1]Neprofi'!BX66)</f>
        <v>0</v>
      </c>
      <c r="AV64" s="112">
        <f>IF(C64=0,"",ROUND('[1]Neprofi'!CB66/(C64/1000),2))</f>
      </c>
      <c r="AW64" s="111">
        <f>'[1]Neprofi'!CD66</f>
        <v>0</v>
      </c>
      <c r="AX64" s="112">
        <f t="shared" si="10"/>
      </c>
      <c r="AY64" s="112">
        <f>IF(C64=0,"",ROUND('[1]Neprofi'!CA66/(C64/1000),2))</f>
      </c>
      <c r="AZ64" s="111">
        <f>'[1]Neprofi'!CG66</f>
        <v>0</v>
      </c>
      <c r="BA64" s="111">
        <f>'[1]Neprofi'!CI66</f>
        <v>0</v>
      </c>
      <c r="BB64" s="111">
        <f>'[1]Neprofi'!CK66</f>
        <v>0</v>
      </c>
      <c r="BC64" s="111">
        <f>'[1]Neprofi'!CJ66</f>
        <v>0</v>
      </c>
      <c r="BD64" s="111">
        <f>SUM('[1]Neprofi'!CL66+'[1]Neprofi'!CM66)</f>
        <v>0</v>
      </c>
      <c r="BE64" s="136">
        <f>IF(BD64=0,"",ROUND('[1]Neprofi'!CM66/BD64*100,2))</f>
      </c>
      <c r="BF64" s="111">
        <f>SUM('[1]Neprofi'!CN66+'[1]Neprofi'!CO66)</f>
        <v>0</v>
      </c>
      <c r="BG64" s="111">
        <f>'[1]Neprofi'!CP66</f>
        <v>0</v>
      </c>
      <c r="BH64" s="111">
        <f>'[1]Neprofi'!CQ66</f>
        <v>0</v>
      </c>
      <c r="BI64" s="111">
        <f>SUM('[1]Neprofi'!CR66+'[1]Neprofi'!CS66)</f>
        <v>0</v>
      </c>
      <c r="BJ64" s="111">
        <f>'[1]Neprofi'!CT66</f>
        <v>0</v>
      </c>
      <c r="BK64" s="111">
        <f>'[1]Neprofi'!CV66</f>
        <v>0</v>
      </c>
      <c r="BL64" s="138">
        <f>'[1]Neprofi'!CX66</f>
        <v>0</v>
      </c>
      <c r="BM64" s="139">
        <f t="shared" si="0"/>
      </c>
      <c r="BN64" s="139">
        <f t="shared" si="1"/>
      </c>
      <c r="BO64" s="140">
        <f t="shared" si="2"/>
      </c>
    </row>
    <row r="65" spans="1:67" s="129" customFormat="1" ht="12.75">
      <c r="A65" s="362">
        <f>'[1]Neprofi'!A67</f>
        <v>58</v>
      </c>
      <c r="B65" s="135">
        <f>IF('[1]Neprofi'!B67="","",CONCATENATE('[1]Neprofi'!B67))</f>
      </c>
      <c r="C65" s="110">
        <f>'[1]Neprofi'!D67</f>
        <v>0</v>
      </c>
      <c r="D65" s="111">
        <f>'[1]Neprofi'!H67-'[1]Neprofi'!EZ67</f>
        <v>0</v>
      </c>
      <c r="E65" s="112">
        <f>IF(D65=0,"",ROUND('[1]Neprofi'!U67/D65*100,2))</f>
      </c>
      <c r="F65" s="112">
        <f>IF(C65=0,"",ROUND('[1]Neprofi'!T67/C65*1000,2))</f>
      </c>
      <c r="G65" s="111">
        <f>'[1]Neprofi'!V67-'[1]Neprofi'!EY67</f>
        <v>0</v>
      </c>
      <c r="H65" s="110">
        <f>IF('[1]Neprofi'!U67=0,"",ROUND(G65/'[1]Neprofi'!U67*100,2))</f>
      </c>
      <c r="I65" s="113">
        <f t="shared" si="11"/>
      </c>
      <c r="J65" s="137">
        <f>IF(C65=0,"",ROUND(('[1]Neprofi'!EI67-'[1]Neprofi'!EX67)/C65,2))</f>
      </c>
      <c r="K65" s="137">
        <f>IF(AB65=0,"",ROUND(('[1]Neprofi'!EI67-'[1]Neprofi'!EX67)/AB65,2))</f>
      </c>
      <c r="L65" s="113">
        <f>IF('[1]Neprofi'!EI67=0,"",ROUND('[1]Neprofi'!EJ67/'[1]Neprofi'!EI67*100,2))</f>
      </c>
      <c r="M65" s="113">
        <f>IF('[1]Neprofi'!EI67=0,"",ROUND('[1]Neprofi'!EK67/'[1]Neprofi'!EI67*100,2))</f>
      </c>
      <c r="N65" s="110">
        <f>'[1]Neprofi'!BN67</f>
        <v>0</v>
      </c>
      <c r="O65" s="110">
        <f t="shared" si="12"/>
        <v>0</v>
      </c>
      <c r="P65" s="113">
        <f t="shared" si="13"/>
      </c>
      <c r="Q65" s="112">
        <f t="shared" si="14"/>
      </c>
      <c r="R65" s="111">
        <f>'[1]Neprofi'!AA67</f>
        <v>0</v>
      </c>
      <c r="S65" s="112">
        <f t="shared" si="3"/>
      </c>
      <c r="T65" s="111">
        <f>'[1]Neprofi'!AB67</f>
        <v>0</v>
      </c>
      <c r="U65" s="112">
        <f t="shared" si="4"/>
      </c>
      <c r="V65" s="111">
        <f>'[1]Neprofi'!AC67</f>
        <v>0</v>
      </c>
      <c r="W65" s="112">
        <f>IF(V65=0,"",ROUND('[1]Neprofi'!AD67/V65*100,2))</f>
      </c>
      <c r="X65" s="112">
        <f>IF(V65=0,"",ROUND('[1]Neprofi'!AI67/V65*100,2))</f>
      </c>
      <c r="Y65" s="112">
        <f>IF('[1]Neprofi'!AD67=0,"",ROUND('[1]Neprofi'!AF67/'[1]Neprofi'!AD67*100,2))</f>
      </c>
      <c r="Z65" s="112">
        <f>IF('[1]Neprofi'!AD67=0,"",ROUND(SUM('[1]Neprofi'!AG67+'[1]Neprofi'!AH67)/'[1]Neprofi'!AD67*100,2))</f>
      </c>
      <c r="AA65" s="112">
        <f t="shared" si="5"/>
      </c>
      <c r="AB65" s="111">
        <f>'[1]Neprofi'!AK67</f>
        <v>0</v>
      </c>
      <c r="AC65" s="112">
        <f t="shared" si="6"/>
      </c>
      <c r="AD65" s="112">
        <f t="shared" si="7"/>
      </c>
      <c r="AE65" s="136">
        <f>IF(AB65=0,"",ROUND('[1]Neprofi'!AZ67/AB65*100,2))</f>
      </c>
      <c r="AF65" s="136">
        <f>IF(AB65=0,"",ROUND('[1]Neprofi'!BA67/AB65*100,2))</f>
      </c>
      <c r="AG65" s="111">
        <f>SUM('[1]Neprofi'!AL67+'[1]Neprofi'!AM67)</f>
        <v>0</v>
      </c>
      <c r="AH65" s="112">
        <f>IF(AG65=0,"",ROUND('[1]Neprofi'!AL67/AG65*100,2))</f>
      </c>
      <c r="AI65" s="111">
        <f>SUM('[1]Neprofi'!AN67+'[1]Neprofi'!AO67)</f>
        <v>0</v>
      </c>
      <c r="AJ65" s="112">
        <f t="shared" si="8"/>
      </c>
      <c r="AK65" s="112">
        <f>IF(AI65=0,"",ROUND('[1]Neprofi'!AN67/AI65*100,2))</f>
      </c>
      <c r="AL65" s="111">
        <f>'[1]Neprofi'!AP67</f>
        <v>0</v>
      </c>
      <c r="AM65" s="112">
        <f t="shared" si="9"/>
      </c>
      <c r="AN65" s="111">
        <f>'[1]Neprofi'!BD67</f>
        <v>0</v>
      </c>
      <c r="AO65" s="111">
        <f>'[1]Neprofi'!BF67</f>
        <v>0</v>
      </c>
      <c r="AP65" s="111">
        <f>'[1]Neprofi'!BL67</f>
        <v>0</v>
      </c>
      <c r="AQ65" s="111">
        <f>'[1]Neprofi'!BO67</f>
        <v>0</v>
      </c>
      <c r="AR65" s="111">
        <f>'[1]Neprofi'!BP67</f>
        <v>0</v>
      </c>
      <c r="AS65" s="111">
        <f>'[1]Neprofi'!BQ67</f>
        <v>0</v>
      </c>
      <c r="AT65" s="111">
        <f>'[1]Neprofi'!BR67</f>
        <v>0</v>
      </c>
      <c r="AU65" s="111">
        <f>SUM('[1]Neprofi'!BT67+'[1]Neprofi'!BV67+'[1]Neprofi'!BX67)</f>
        <v>0</v>
      </c>
      <c r="AV65" s="112">
        <f>IF(C65=0,"",ROUND('[1]Neprofi'!CB67/(C65/1000),2))</f>
      </c>
      <c r="AW65" s="111">
        <f>'[1]Neprofi'!CD67</f>
        <v>0</v>
      </c>
      <c r="AX65" s="112">
        <f t="shared" si="10"/>
      </c>
      <c r="AY65" s="112">
        <f>IF(C65=0,"",ROUND('[1]Neprofi'!CA67/(C65/1000),2))</f>
      </c>
      <c r="AZ65" s="111">
        <f>'[1]Neprofi'!CG67</f>
        <v>0</v>
      </c>
      <c r="BA65" s="111">
        <f>'[1]Neprofi'!CI67</f>
        <v>0</v>
      </c>
      <c r="BB65" s="111">
        <f>'[1]Neprofi'!CK67</f>
        <v>0</v>
      </c>
      <c r="BC65" s="111">
        <f>'[1]Neprofi'!CJ67</f>
        <v>0</v>
      </c>
      <c r="BD65" s="111">
        <f>SUM('[1]Neprofi'!CL67+'[1]Neprofi'!CM67)</f>
        <v>0</v>
      </c>
      <c r="BE65" s="136">
        <f>IF(BD65=0,"",ROUND('[1]Neprofi'!CM67/BD65*100,2))</f>
      </c>
      <c r="BF65" s="111">
        <f>SUM('[1]Neprofi'!CN67+'[1]Neprofi'!CO67)</f>
        <v>0</v>
      </c>
      <c r="BG65" s="111">
        <f>'[1]Neprofi'!CP67</f>
        <v>0</v>
      </c>
      <c r="BH65" s="111">
        <f>'[1]Neprofi'!CQ67</f>
        <v>0</v>
      </c>
      <c r="BI65" s="111">
        <f>SUM('[1]Neprofi'!CR67+'[1]Neprofi'!CS67)</f>
        <v>0</v>
      </c>
      <c r="BJ65" s="111">
        <f>'[1]Neprofi'!CT67</f>
        <v>0</v>
      </c>
      <c r="BK65" s="111">
        <f>'[1]Neprofi'!CV67</f>
        <v>0</v>
      </c>
      <c r="BL65" s="138">
        <f>'[1]Neprofi'!CX67</f>
        <v>0</v>
      </c>
      <c r="BM65" s="139">
        <f t="shared" si="0"/>
      </c>
      <c r="BN65" s="139">
        <f t="shared" si="1"/>
      </c>
      <c r="BO65" s="140">
        <f t="shared" si="2"/>
      </c>
    </row>
    <row r="66" spans="1:67" s="129" customFormat="1" ht="12.75">
      <c r="A66" s="362">
        <f>'[1]Neprofi'!A68</f>
        <v>59</v>
      </c>
      <c r="B66" s="135">
        <f>IF('[1]Neprofi'!B68="","",CONCATENATE('[1]Neprofi'!B68))</f>
      </c>
      <c r="C66" s="110">
        <f>'[1]Neprofi'!D68</f>
        <v>0</v>
      </c>
      <c r="D66" s="111">
        <f>'[1]Neprofi'!H68-'[1]Neprofi'!EZ68</f>
        <v>0</v>
      </c>
      <c r="E66" s="112">
        <f>IF(D66=0,"",ROUND('[1]Neprofi'!U68/D66*100,2))</f>
      </c>
      <c r="F66" s="112">
        <f>IF(C66=0,"",ROUND('[1]Neprofi'!T68/C66*1000,2))</f>
      </c>
      <c r="G66" s="111">
        <f>'[1]Neprofi'!V68-'[1]Neprofi'!EY68</f>
        <v>0</v>
      </c>
      <c r="H66" s="110">
        <f>IF('[1]Neprofi'!U68=0,"",ROUND(G66/'[1]Neprofi'!U68*100,2))</f>
      </c>
      <c r="I66" s="113">
        <f t="shared" si="11"/>
      </c>
      <c r="J66" s="137">
        <f>IF(C66=0,"",ROUND(('[1]Neprofi'!EI68-'[1]Neprofi'!EX68)/C66,2))</f>
      </c>
      <c r="K66" s="137">
        <f>IF(AB66=0,"",ROUND(('[1]Neprofi'!EI68-'[1]Neprofi'!EX68)/AB66,2))</f>
      </c>
      <c r="L66" s="113">
        <f>IF('[1]Neprofi'!EI68=0,"",ROUND('[1]Neprofi'!EJ68/'[1]Neprofi'!EI68*100,2))</f>
      </c>
      <c r="M66" s="113">
        <f>IF('[1]Neprofi'!EI68=0,"",ROUND('[1]Neprofi'!EK68/'[1]Neprofi'!EI68*100,2))</f>
      </c>
      <c r="N66" s="110">
        <f>'[1]Neprofi'!BN68</f>
        <v>0</v>
      </c>
      <c r="O66" s="110">
        <f t="shared" si="12"/>
        <v>0</v>
      </c>
      <c r="P66" s="113">
        <f t="shared" si="13"/>
      </c>
      <c r="Q66" s="112">
        <f t="shared" si="14"/>
      </c>
      <c r="R66" s="111">
        <f>'[1]Neprofi'!AA68</f>
        <v>0</v>
      </c>
      <c r="S66" s="112">
        <f t="shared" si="3"/>
      </c>
      <c r="T66" s="111">
        <f>'[1]Neprofi'!AB68</f>
        <v>0</v>
      </c>
      <c r="U66" s="112">
        <f t="shared" si="4"/>
      </c>
      <c r="V66" s="111">
        <f>'[1]Neprofi'!AC68</f>
        <v>0</v>
      </c>
      <c r="W66" s="112">
        <f>IF(V66=0,"",ROUND('[1]Neprofi'!AD68/V66*100,2))</f>
      </c>
      <c r="X66" s="112">
        <f>IF(V66=0,"",ROUND('[1]Neprofi'!AI68/V66*100,2))</f>
      </c>
      <c r="Y66" s="112">
        <f>IF('[1]Neprofi'!AD68=0,"",ROUND('[1]Neprofi'!AF68/'[1]Neprofi'!AD68*100,2))</f>
      </c>
      <c r="Z66" s="112">
        <f>IF('[1]Neprofi'!AD68=0,"",ROUND(SUM('[1]Neprofi'!AG68+'[1]Neprofi'!AH68)/'[1]Neprofi'!AD68*100,2))</f>
      </c>
      <c r="AA66" s="112">
        <f t="shared" si="5"/>
      </c>
      <c r="AB66" s="111">
        <f>'[1]Neprofi'!AK68</f>
        <v>0</v>
      </c>
      <c r="AC66" s="112">
        <f t="shared" si="6"/>
      </c>
      <c r="AD66" s="112">
        <f t="shared" si="7"/>
      </c>
      <c r="AE66" s="136">
        <f>IF(AB66=0,"",ROUND('[1]Neprofi'!AZ68/AB66*100,2))</f>
      </c>
      <c r="AF66" s="136">
        <f>IF(AB66=0,"",ROUND('[1]Neprofi'!BA68/AB66*100,2))</f>
      </c>
      <c r="AG66" s="111">
        <f>SUM('[1]Neprofi'!AL68+'[1]Neprofi'!AM68)</f>
        <v>0</v>
      </c>
      <c r="AH66" s="112">
        <f>IF(AG66=0,"",ROUND('[1]Neprofi'!AL68/AG66*100,2))</f>
      </c>
      <c r="AI66" s="111">
        <f>SUM('[1]Neprofi'!AN68+'[1]Neprofi'!AO68)</f>
        <v>0</v>
      </c>
      <c r="AJ66" s="112">
        <f t="shared" si="8"/>
      </c>
      <c r="AK66" s="112">
        <f>IF(AI66=0,"",ROUND('[1]Neprofi'!AN68/AI66*100,2))</f>
      </c>
      <c r="AL66" s="111">
        <f>'[1]Neprofi'!AP68</f>
        <v>0</v>
      </c>
      <c r="AM66" s="112">
        <f t="shared" si="9"/>
      </c>
      <c r="AN66" s="111">
        <f>'[1]Neprofi'!BD68</f>
        <v>0</v>
      </c>
      <c r="AO66" s="111">
        <f>'[1]Neprofi'!BF68</f>
        <v>0</v>
      </c>
      <c r="AP66" s="111">
        <f>'[1]Neprofi'!BL68</f>
        <v>0</v>
      </c>
      <c r="AQ66" s="111">
        <f>'[1]Neprofi'!BO68</f>
        <v>0</v>
      </c>
      <c r="AR66" s="111">
        <f>'[1]Neprofi'!BP68</f>
        <v>0</v>
      </c>
      <c r="AS66" s="111">
        <f>'[1]Neprofi'!BQ68</f>
        <v>0</v>
      </c>
      <c r="AT66" s="111">
        <f>'[1]Neprofi'!BR68</f>
        <v>0</v>
      </c>
      <c r="AU66" s="111">
        <f>SUM('[1]Neprofi'!BT68+'[1]Neprofi'!BV68+'[1]Neprofi'!BX68)</f>
        <v>0</v>
      </c>
      <c r="AV66" s="112">
        <f>IF(C66=0,"",ROUND('[1]Neprofi'!CB68/(C66/1000),2))</f>
      </c>
      <c r="AW66" s="111">
        <f>'[1]Neprofi'!CD68</f>
        <v>0</v>
      </c>
      <c r="AX66" s="112">
        <f t="shared" si="10"/>
      </c>
      <c r="AY66" s="112">
        <f>IF(C66=0,"",ROUND('[1]Neprofi'!CA68/(C66/1000),2))</f>
      </c>
      <c r="AZ66" s="111">
        <f>'[1]Neprofi'!CG68</f>
        <v>0</v>
      </c>
      <c r="BA66" s="111">
        <f>'[1]Neprofi'!CI68</f>
        <v>0</v>
      </c>
      <c r="BB66" s="111">
        <f>'[1]Neprofi'!CK68</f>
        <v>0</v>
      </c>
      <c r="BC66" s="111">
        <f>'[1]Neprofi'!CJ68</f>
        <v>0</v>
      </c>
      <c r="BD66" s="111">
        <f>SUM('[1]Neprofi'!CL68+'[1]Neprofi'!CM68)</f>
        <v>0</v>
      </c>
      <c r="BE66" s="136">
        <f>IF(BD66=0,"",ROUND('[1]Neprofi'!CM68/BD66*100,2))</f>
      </c>
      <c r="BF66" s="111">
        <f>SUM('[1]Neprofi'!CN68+'[1]Neprofi'!CO68)</f>
        <v>0</v>
      </c>
      <c r="BG66" s="111">
        <f>'[1]Neprofi'!CP68</f>
        <v>0</v>
      </c>
      <c r="BH66" s="111">
        <f>'[1]Neprofi'!CQ68</f>
        <v>0</v>
      </c>
      <c r="BI66" s="111">
        <f>SUM('[1]Neprofi'!CR68+'[1]Neprofi'!CS68)</f>
        <v>0</v>
      </c>
      <c r="BJ66" s="111">
        <f>'[1]Neprofi'!CT68</f>
        <v>0</v>
      </c>
      <c r="BK66" s="111">
        <f>'[1]Neprofi'!CV68</f>
        <v>0</v>
      </c>
      <c r="BL66" s="138">
        <f>'[1]Neprofi'!CX68</f>
        <v>0</v>
      </c>
      <c r="BM66" s="139">
        <f t="shared" si="0"/>
      </c>
      <c r="BN66" s="139">
        <f t="shared" si="1"/>
      </c>
      <c r="BO66" s="140">
        <f t="shared" si="2"/>
      </c>
    </row>
    <row r="67" spans="1:67" s="129" customFormat="1" ht="12.75">
      <c r="A67" s="362">
        <f>'[1]Neprofi'!A69</f>
        <v>60</v>
      </c>
      <c r="B67" s="135">
        <f>IF('[1]Neprofi'!B69="","",CONCATENATE('[1]Neprofi'!B69))</f>
      </c>
      <c r="C67" s="110">
        <f>'[1]Neprofi'!D69</f>
        <v>0</v>
      </c>
      <c r="D67" s="111">
        <f>'[1]Neprofi'!H69-'[1]Neprofi'!EZ69</f>
        <v>0</v>
      </c>
      <c r="E67" s="112">
        <f>IF(D67=0,"",ROUND('[1]Neprofi'!U69/D67*100,2))</f>
      </c>
      <c r="F67" s="112">
        <f>IF(C67=0,"",ROUND('[1]Neprofi'!T69/C67*1000,2))</f>
      </c>
      <c r="G67" s="111">
        <f>'[1]Neprofi'!V69-'[1]Neprofi'!EY69</f>
        <v>0</v>
      </c>
      <c r="H67" s="110">
        <f>IF('[1]Neprofi'!U69=0,"",ROUND(G67/'[1]Neprofi'!U69*100,2))</f>
      </c>
      <c r="I67" s="113">
        <f t="shared" si="11"/>
      </c>
      <c r="J67" s="137">
        <f>IF(C67=0,"",ROUND(('[1]Neprofi'!EI69-'[1]Neprofi'!EX69)/C67,2))</f>
      </c>
      <c r="K67" s="137">
        <f>IF(AB67=0,"",ROUND(('[1]Neprofi'!EI69-'[1]Neprofi'!EX69)/AB67,2))</f>
      </c>
      <c r="L67" s="113">
        <f>IF('[1]Neprofi'!EI69=0,"",ROUND('[1]Neprofi'!EJ69/'[1]Neprofi'!EI69*100,2))</f>
      </c>
      <c r="M67" s="113">
        <f>IF('[1]Neprofi'!EI69=0,"",ROUND('[1]Neprofi'!EK69/'[1]Neprofi'!EI69*100,2))</f>
      </c>
      <c r="N67" s="110">
        <f>'[1]Neprofi'!BN69</f>
        <v>0</v>
      </c>
      <c r="O67" s="110">
        <f t="shared" si="12"/>
        <v>0</v>
      </c>
      <c r="P67" s="113">
        <f t="shared" si="13"/>
      </c>
      <c r="Q67" s="112">
        <f t="shared" si="14"/>
      </c>
      <c r="R67" s="111">
        <f>'[1]Neprofi'!AA69</f>
        <v>0</v>
      </c>
      <c r="S67" s="112">
        <f t="shared" si="3"/>
      </c>
      <c r="T67" s="111">
        <f>'[1]Neprofi'!AB69</f>
        <v>0</v>
      </c>
      <c r="U67" s="112">
        <f t="shared" si="4"/>
      </c>
      <c r="V67" s="111">
        <f>'[1]Neprofi'!AC69</f>
        <v>0</v>
      </c>
      <c r="W67" s="112">
        <f>IF(V67=0,"",ROUND('[1]Neprofi'!AD69/V67*100,2))</f>
      </c>
      <c r="X67" s="112">
        <f>IF(V67=0,"",ROUND('[1]Neprofi'!AI69/V67*100,2))</f>
      </c>
      <c r="Y67" s="112">
        <f>IF('[1]Neprofi'!AD69=0,"",ROUND('[1]Neprofi'!AF69/'[1]Neprofi'!AD69*100,2))</f>
      </c>
      <c r="Z67" s="112">
        <f>IF('[1]Neprofi'!AD69=0,"",ROUND(SUM('[1]Neprofi'!AG69+'[1]Neprofi'!AH69)/'[1]Neprofi'!AD69*100,2))</f>
      </c>
      <c r="AA67" s="112">
        <f t="shared" si="5"/>
      </c>
      <c r="AB67" s="111">
        <f>'[1]Neprofi'!AK69</f>
        <v>0</v>
      </c>
      <c r="AC67" s="112">
        <f t="shared" si="6"/>
      </c>
      <c r="AD67" s="112">
        <f t="shared" si="7"/>
      </c>
      <c r="AE67" s="136">
        <f>IF(AB67=0,"",ROUND('[1]Neprofi'!AZ69/AB67*100,2))</f>
      </c>
      <c r="AF67" s="136">
        <f>IF(AB67=0,"",ROUND('[1]Neprofi'!BA69/AB67*100,2))</f>
      </c>
      <c r="AG67" s="111">
        <f>SUM('[1]Neprofi'!AL69+'[1]Neprofi'!AM69)</f>
        <v>0</v>
      </c>
      <c r="AH67" s="112">
        <f>IF(AG67=0,"",ROUND('[1]Neprofi'!AL69/AG67*100,2))</f>
      </c>
      <c r="AI67" s="111">
        <f>SUM('[1]Neprofi'!AN69+'[1]Neprofi'!AO69)</f>
        <v>0</v>
      </c>
      <c r="AJ67" s="112">
        <f t="shared" si="8"/>
      </c>
      <c r="AK67" s="112">
        <f>IF(AI67=0,"",ROUND('[1]Neprofi'!AN69/AI67*100,2))</f>
      </c>
      <c r="AL67" s="111">
        <f>'[1]Neprofi'!AP69</f>
        <v>0</v>
      </c>
      <c r="AM67" s="112">
        <f t="shared" si="9"/>
      </c>
      <c r="AN67" s="111">
        <f>'[1]Neprofi'!BD69</f>
        <v>0</v>
      </c>
      <c r="AO67" s="111">
        <f>'[1]Neprofi'!BF69</f>
        <v>0</v>
      </c>
      <c r="AP67" s="111">
        <f>'[1]Neprofi'!BL69</f>
        <v>0</v>
      </c>
      <c r="AQ67" s="111">
        <f>'[1]Neprofi'!BO69</f>
        <v>0</v>
      </c>
      <c r="AR67" s="111">
        <f>'[1]Neprofi'!BP69</f>
        <v>0</v>
      </c>
      <c r="AS67" s="111">
        <f>'[1]Neprofi'!BQ69</f>
        <v>0</v>
      </c>
      <c r="AT67" s="111">
        <f>'[1]Neprofi'!BR69</f>
        <v>0</v>
      </c>
      <c r="AU67" s="111">
        <f>SUM('[1]Neprofi'!BT69+'[1]Neprofi'!BV69+'[1]Neprofi'!BX69)</f>
        <v>0</v>
      </c>
      <c r="AV67" s="112">
        <f>IF(C67=0,"",ROUND('[1]Neprofi'!CB69/(C67/1000),2))</f>
      </c>
      <c r="AW67" s="111">
        <f>'[1]Neprofi'!CD69</f>
        <v>0</v>
      </c>
      <c r="AX67" s="112">
        <f t="shared" si="10"/>
      </c>
      <c r="AY67" s="112">
        <f>IF(C67=0,"",ROUND('[1]Neprofi'!CA69/(C67/1000),2))</f>
      </c>
      <c r="AZ67" s="111">
        <f>'[1]Neprofi'!CG69</f>
        <v>0</v>
      </c>
      <c r="BA67" s="111">
        <f>'[1]Neprofi'!CI69</f>
        <v>0</v>
      </c>
      <c r="BB67" s="111">
        <f>'[1]Neprofi'!CK69</f>
        <v>0</v>
      </c>
      <c r="BC67" s="111">
        <f>'[1]Neprofi'!CJ69</f>
        <v>0</v>
      </c>
      <c r="BD67" s="111">
        <f>SUM('[1]Neprofi'!CL69+'[1]Neprofi'!CM69)</f>
        <v>0</v>
      </c>
      <c r="BE67" s="136">
        <f>IF(BD67=0,"",ROUND('[1]Neprofi'!CM69/BD67*100,2))</f>
      </c>
      <c r="BF67" s="111">
        <f>SUM('[1]Neprofi'!CN69+'[1]Neprofi'!CO69)</f>
        <v>0</v>
      </c>
      <c r="BG67" s="111">
        <f>'[1]Neprofi'!CP69</f>
        <v>0</v>
      </c>
      <c r="BH67" s="111">
        <f>'[1]Neprofi'!CQ69</f>
        <v>0</v>
      </c>
      <c r="BI67" s="111">
        <f>SUM('[1]Neprofi'!CR69+'[1]Neprofi'!CS69)</f>
        <v>0</v>
      </c>
      <c r="BJ67" s="111">
        <f>'[1]Neprofi'!CT69</f>
        <v>0</v>
      </c>
      <c r="BK67" s="111">
        <f>'[1]Neprofi'!CV69</f>
        <v>0</v>
      </c>
      <c r="BL67" s="138">
        <f>'[1]Neprofi'!CX69</f>
        <v>0</v>
      </c>
      <c r="BM67" s="139">
        <f t="shared" si="0"/>
      </c>
      <c r="BN67" s="139">
        <f t="shared" si="1"/>
      </c>
      <c r="BO67" s="140">
        <f t="shared" si="2"/>
      </c>
    </row>
    <row r="68" spans="1:67" s="172" customFormat="1" ht="13.5" thickBot="1">
      <c r="A68" s="177"/>
      <c r="B68" s="176"/>
      <c r="C68" s="176"/>
      <c r="D68" s="180"/>
      <c r="E68" s="178"/>
      <c r="F68" s="178"/>
      <c r="G68" s="178"/>
      <c r="H68" s="176"/>
      <c r="I68" s="178"/>
      <c r="J68" s="178"/>
      <c r="K68" s="178"/>
      <c r="L68" s="178"/>
      <c r="M68" s="178"/>
      <c r="N68" s="178"/>
      <c r="O68" s="178"/>
      <c r="P68" s="178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8"/>
      <c r="AD68" s="178"/>
      <c r="AE68" s="181"/>
      <c r="AF68" s="181"/>
      <c r="AG68" s="176"/>
      <c r="AH68" s="176"/>
      <c r="AI68" s="176"/>
      <c r="AJ68" s="176"/>
      <c r="AK68" s="176"/>
      <c r="AL68" s="176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81"/>
      <c r="AZ68" s="178"/>
      <c r="BA68" s="178"/>
      <c r="BB68" s="178"/>
      <c r="BC68" s="178"/>
      <c r="BD68" s="178"/>
      <c r="BE68" s="181"/>
      <c r="BF68" s="178"/>
      <c r="BG68" s="178"/>
      <c r="BH68" s="178"/>
      <c r="BI68" s="178"/>
      <c r="BJ68" s="178"/>
      <c r="BK68" s="178"/>
      <c r="BL68" s="119"/>
      <c r="BM68" s="119"/>
      <c r="BN68" s="119"/>
      <c r="BO68" s="120"/>
    </row>
    <row r="69" spans="1:63" s="143" customFormat="1" ht="12.75">
      <c r="A69" s="141"/>
      <c r="B69" s="89"/>
      <c r="C69" s="89"/>
      <c r="D69" s="142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</row>
    <row r="70" ht="22.5">
      <c r="B70" s="121" t="s">
        <v>187</v>
      </c>
    </row>
  </sheetData>
  <sheetProtection password="D024" sheet="1"/>
  <mergeCells count="16">
    <mergeCell ref="AE3:AF3"/>
    <mergeCell ref="AG3:AK3"/>
    <mergeCell ref="AL3:AM3"/>
    <mergeCell ref="AN3:AO3"/>
    <mergeCell ref="AP3:AR3"/>
    <mergeCell ref="AW3:AX3"/>
    <mergeCell ref="A1:B1"/>
    <mergeCell ref="D2:Q2"/>
    <mergeCell ref="AB2:AC2"/>
    <mergeCell ref="AW2:AX2"/>
    <mergeCell ref="BA2:BK2"/>
    <mergeCell ref="D3:F3"/>
    <mergeCell ref="G3:I3"/>
    <mergeCell ref="J3:K3"/>
    <mergeCell ref="O3:Q3"/>
    <mergeCell ref="W3:X3"/>
  </mergeCells>
  <printOptions gridLines="1"/>
  <pageMargins left="0.4330708661417323" right="0" top="0.3937007874015748" bottom="0.3937007874015748" header="0" footer="0"/>
  <pageSetup horizontalDpi="600" verticalDpi="600" orientation="landscape" pageOrder="overThenDown" paperSize="9" scale="85" r:id="rId1"/>
  <headerFooter alignWithMargins="0">
    <oddHeader>&amp;C&amp;A</oddHeader>
    <oddFooter>&amp;CStrana &amp;P</oddFooter>
  </headerFooter>
  <colBreaks count="5" manualBreakCount="5">
    <brk id="17" max="107" man="1"/>
    <brk id="27" max="65535" man="1"/>
    <brk id="39" max="65535" man="1"/>
    <brk id="52" max="107" man="1"/>
    <brk id="63" max="10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R13"/>
  <sheetViews>
    <sheetView showGridLines="0" zoomScalePageLayoutView="0" workbookViewId="0" topLeftCell="A1">
      <pane xSplit="3" ySplit="7" topLeftCell="D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3.75390625" style="16" customWidth="1"/>
    <col min="2" max="2" width="22.25390625" style="17" customWidth="1"/>
    <col min="3" max="3" width="9.875" style="17" customWidth="1"/>
    <col min="4" max="4" width="11.375" style="122" customWidth="1"/>
    <col min="5" max="5" width="8.125" style="18" customWidth="1"/>
    <col min="6" max="6" width="8.375" style="18" customWidth="1"/>
    <col min="7" max="7" width="9.625" style="18" customWidth="1"/>
    <col min="8" max="8" width="8.625" style="17" customWidth="1"/>
    <col min="9" max="9" width="9.875" style="18" customWidth="1"/>
    <col min="10" max="10" width="10.125" style="18" customWidth="1"/>
    <col min="11" max="11" width="9.25390625" style="18" customWidth="1"/>
    <col min="12" max="12" width="7.25390625" style="18" customWidth="1"/>
    <col min="13" max="13" width="7.375" style="18" customWidth="1"/>
    <col min="14" max="14" width="9.75390625" style="18" customWidth="1"/>
    <col min="15" max="15" width="13.375" style="18" customWidth="1"/>
    <col min="16" max="16" width="7.125" style="18" customWidth="1"/>
    <col min="17" max="17" width="7.375" style="17" customWidth="1"/>
    <col min="18" max="18" width="12.375" style="17" customWidth="1"/>
    <col min="19" max="19" width="11.625" style="17" customWidth="1"/>
    <col min="20" max="20" width="11.125" style="17" customWidth="1"/>
    <col min="21" max="21" width="13.625" style="17" customWidth="1"/>
    <col min="22" max="22" width="12.125" style="17" customWidth="1"/>
    <col min="23" max="23" width="10.75390625" style="17" customWidth="1"/>
    <col min="24" max="24" width="11.625" style="17" customWidth="1"/>
    <col min="25" max="25" width="12.25390625" style="17" customWidth="1"/>
    <col min="26" max="26" width="15.875" style="17" customWidth="1"/>
    <col min="27" max="27" width="12.00390625" style="17" customWidth="1"/>
    <col min="28" max="28" width="11.75390625" style="17" customWidth="1"/>
    <col min="29" max="29" width="9.75390625" style="18" customWidth="1"/>
    <col min="30" max="30" width="10.75390625" style="18" customWidth="1"/>
    <col min="31" max="31" width="10.00390625" style="18" customWidth="1"/>
    <col min="32" max="32" width="11.25390625" style="18" customWidth="1"/>
    <col min="33" max="33" width="10.00390625" style="17" customWidth="1"/>
    <col min="34" max="38" width="9.75390625" style="17" customWidth="1"/>
    <col min="39" max="40" width="9.75390625" style="18" customWidth="1"/>
    <col min="41" max="41" width="11.125" style="18" customWidth="1"/>
    <col min="42" max="42" width="10.00390625" style="18" customWidth="1"/>
    <col min="43" max="43" width="7.875" style="18" customWidth="1"/>
    <col min="44" max="44" width="8.00390625" style="18" customWidth="1"/>
    <col min="45" max="45" width="8.625" style="18" customWidth="1"/>
    <col min="46" max="46" width="11.125" style="18" customWidth="1"/>
    <col min="47" max="47" width="7.25390625" style="18" customWidth="1"/>
    <col min="48" max="48" width="8.75390625" style="18" customWidth="1"/>
    <col min="49" max="49" width="10.375" style="18" customWidth="1"/>
    <col min="50" max="50" width="9.875" style="18" customWidth="1"/>
    <col min="51" max="51" width="9.375" style="18" customWidth="1"/>
    <col min="52" max="53" width="10.25390625" style="18" customWidth="1"/>
    <col min="54" max="54" width="9.625" style="18" customWidth="1"/>
    <col min="55" max="55" width="8.75390625" style="18" customWidth="1"/>
    <col min="56" max="56" width="9.625" style="18" customWidth="1"/>
    <col min="57" max="58" width="11.625" style="18" customWidth="1"/>
    <col min="59" max="59" width="9.625" style="18" customWidth="1"/>
    <col min="60" max="60" width="11.25390625" style="18" customWidth="1"/>
    <col min="61" max="61" width="9.75390625" style="18" customWidth="1"/>
    <col min="62" max="63" width="11.625" style="18" customWidth="1"/>
    <col min="64" max="64" width="11.25390625" style="18" customWidth="1"/>
    <col min="65" max="65" width="9.375" style="18" customWidth="1"/>
    <col min="66" max="66" width="9.625" style="18" customWidth="1"/>
    <col min="67" max="67" width="9.125" style="17" customWidth="1"/>
    <col min="68" max="68" width="9.375" style="18" customWidth="1"/>
    <col min="69" max="69" width="6.875" style="18" customWidth="1"/>
    <col min="70" max="70" width="7.25390625" style="18" customWidth="1"/>
    <col min="71" max="16384" width="9.125" style="18" customWidth="1"/>
  </cols>
  <sheetData>
    <row r="1" spans="1:70" s="31" customFormat="1" ht="15.75" customHeight="1">
      <c r="A1" s="482" t="s">
        <v>50</v>
      </c>
      <c r="B1" s="483"/>
      <c r="C1" s="432" t="str">
        <f>('[1]SUM'!$B$2)</f>
        <v>2016</v>
      </c>
      <c r="D1" s="20" t="s">
        <v>51</v>
      </c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0" t="s">
        <v>51</v>
      </c>
      <c r="S1" s="23"/>
      <c r="T1" s="23"/>
      <c r="U1" s="23"/>
      <c r="V1" s="23"/>
      <c r="W1" s="23"/>
      <c r="X1" s="23"/>
      <c r="Y1" s="23"/>
      <c r="Z1" s="23"/>
      <c r="AA1" s="23"/>
      <c r="AB1" s="20" t="s">
        <v>51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0" t="s">
        <v>51</v>
      </c>
      <c r="AO1" s="23"/>
      <c r="AP1" s="24"/>
      <c r="AQ1" s="24"/>
      <c r="AR1" s="24"/>
      <c r="AS1" s="23"/>
      <c r="AT1" s="23"/>
      <c r="AU1" s="23"/>
      <c r="AV1" s="23"/>
      <c r="AW1" s="24"/>
      <c r="AX1" s="25"/>
      <c r="AY1" s="26"/>
      <c r="AZ1" s="25"/>
      <c r="BA1" s="20" t="s">
        <v>51</v>
      </c>
      <c r="BB1" s="27"/>
      <c r="BC1" s="27"/>
      <c r="BD1" s="27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3"/>
      <c r="BP1" s="28"/>
      <c r="BQ1" s="29"/>
      <c r="BR1" s="30"/>
    </row>
    <row r="2" spans="1:70" s="31" customFormat="1" ht="17.25" customHeight="1">
      <c r="A2" s="32"/>
      <c r="B2" s="33" t="str">
        <f>CONCATENATE('[1]SUM'!$B$3)</f>
        <v>Moravskoslezský kraj</v>
      </c>
      <c r="C2" s="34"/>
      <c r="D2" s="485" t="s">
        <v>52</v>
      </c>
      <c r="E2" s="485"/>
      <c r="F2" s="485"/>
      <c r="G2" s="485"/>
      <c r="H2" s="485"/>
      <c r="I2" s="485"/>
      <c r="J2" s="485"/>
      <c r="K2" s="485"/>
      <c r="L2" s="485"/>
      <c r="M2" s="520"/>
      <c r="N2" s="520"/>
      <c r="O2" s="520"/>
      <c r="P2" s="520"/>
      <c r="Q2" s="520"/>
      <c r="R2" s="35" t="s">
        <v>53</v>
      </c>
      <c r="S2" s="36"/>
      <c r="T2" s="36"/>
      <c r="U2" s="36"/>
      <c r="V2" s="36"/>
      <c r="W2" s="36"/>
      <c r="X2" s="36"/>
      <c r="Y2" s="36"/>
      <c r="Z2" s="36"/>
      <c r="AA2" s="37"/>
      <c r="AB2" s="486" t="s">
        <v>54</v>
      </c>
      <c r="AC2" s="487"/>
      <c r="AD2" s="38"/>
      <c r="AE2" s="39"/>
      <c r="AF2" s="39"/>
      <c r="AG2" s="38"/>
      <c r="AH2" s="38"/>
      <c r="AI2" s="38"/>
      <c r="AJ2" s="38"/>
      <c r="AK2" s="40"/>
      <c r="AL2" s="38"/>
      <c r="AM2" s="38"/>
      <c r="AN2" s="41" t="s">
        <v>55</v>
      </c>
      <c r="AO2" s="42"/>
      <c r="AP2" s="43"/>
      <c r="AQ2" s="43"/>
      <c r="AR2" s="43"/>
      <c r="AS2" s="42"/>
      <c r="AT2" s="42"/>
      <c r="AU2" s="42"/>
      <c r="AV2" s="42"/>
      <c r="AW2" s="488"/>
      <c r="AX2" s="489"/>
      <c r="AY2" s="41"/>
      <c r="AZ2" s="44"/>
      <c r="BA2" s="490" t="s">
        <v>56</v>
      </c>
      <c r="BB2" s="490"/>
      <c r="BC2" s="490"/>
      <c r="BD2" s="490"/>
      <c r="BE2" s="490"/>
      <c r="BF2" s="490"/>
      <c r="BG2" s="490"/>
      <c r="BH2" s="490"/>
      <c r="BI2" s="490"/>
      <c r="BJ2" s="490"/>
      <c r="BK2" s="491"/>
      <c r="BL2" s="45" t="s">
        <v>57</v>
      </c>
      <c r="BM2" s="45"/>
      <c r="BN2" s="45"/>
      <c r="BO2" s="46"/>
      <c r="BP2" s="47"/>
      <c r="BQ2" s="47"/>
      <c r="BR2" s="48"/>
    </row>
    <row r="3" spans="1:70" s="63" customFormat="1" ht="15" customHeight="1">
      <c r="A3" s="49"/>
      <c r="B3" s="50" t="str">
        <f>CONCATENATE('[1]SUM'!$B$4)</f>
        <v>Bruntál</v>
      </c>
      <c r="C3" s="51"/>
      <c r="D3" s="492" t="s">
        <v>249</v>
      </c>
      <c r="E3" s="493"/>
      <c r="F3" s="494"/>
      <c r="G3" s="495" t="s">
        <v>250</v>
      </c>
      <c r="H3" s="496"/>
      <c r="I3" s="497"/>
      <c r="J3" s="498" t="s">
        <v>251</v>
      </c>
      <c r="K3" s="499"/>
      <c r="L3" s="371" t="s">
        <v>66</v>
      </c>
      <c r="M3" s="372"/>
      <c r="N3" s="373" t="s">
        <v>252</v>
      </c>
      <c r="O3" s="500" t="s">
        <v>253</v>
      </c>
      <c r="P3" s="501"/>
      <c r="Q3" s="502"/>
      <c r="R3" s="51"/>
      <c r="S3" s="51"/>
      <c r="T3" s="51"/>
      <c r="U3" s="51"/>
      <c r="V3" s="52" t="s">
        <v>60</v>
      </c>
      <c r="W3" s="503" t="s">
        <v>59</v>
      </c>
      <c r="X3" s="503"/>
      <c r="Y3" s="53"/>
      <c r="Z3" s="53"/>
      <c r="AA3" s="53"/>
      <c r="AB3" s="54"/>
      <c r="AC3" s="55"/>
      <c r="AD3" s="56"/>
      <c r="AE3" s="504" t="s">
        <v>59</v>
      </c>
      <c r="AF3" s="505"/>
      <c r="AG3" s="506" t="s">
        <v>61</v>
      </c>
      <c r="AH3" s="507"/>
      <c r="AI3" s="507"/>
      <c r="AJ3" s="507"/>
      <c r="AK3" s="508"/>
      <c r="AL3" s="509" t="s">
        <v>62</v>
      </c>
      <c r="AM3" s="510"/>
      <c r="AN3" s="511" t="s">
        <v>63</v>
      </c>
      <c r="AO3" s="512"/>
      <c r="AP3" s="513" t="s">
        <v>64</v>
      </c>
      <c r="AQ3" s="514"/>
      <c r="AR3" s="515"/>
      <c r="AS3" s="51"/>
      <c r="AT3" s="51"/>
      <c r="AU3" s="51"/>
      <c r="AV3" s="51"/>
      <c r="AW3" s="516" t="s">
        <v>65</v>
      </c>
      <c r="AX3" s="51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8" t="s">
        <v>67</v>
      </c>
      <c r="BM3" s="58"/>
      <c r="BN3" s="58"/>
      <c r="BO3" s="59"/>
      <c r="BP3" s="60" t="s">
        <v>68</v>
      </c>
      <c r="BQ3" s="61"/>
      <c r="BR3" s="62"/>
    </row>
    <row r="4" spans="1:70" s="67" customFormat="1" ht="9.75" customHeight="1">
      <c r="A4" s="64"/>
      <c r="B4" s="65" t="s">
        <v>69</v>
      </c>
      <c r="C4" s="65" t="s">
        <v>70</v>
      </c>
      <c r="D4" s="375" t="s">
        <v>71</v>
      </c>
      <c r="E4" s="65" t="s">
        <v>72</v>
      </c>
      <c r="F4" s="65" t="s">
        <v>73</v>
      </c>
      <c r="G4" s="375" t="s">
        <v>74</v>
      </c>
      <c r="H4" s="65" t="s">
        <v>75</v>
      </c>
      <c r="I4" s="374" t="s">
        <v>76</v>
      </c>
      <c r="J4" s="375" t="s">
        <v>77</v>
      </c>
      <c r="K4" s="65" t="s">
        <v>78</v>
      </c>
      <c r="L4" s="65" t="s">
        <v>79</v>
      </c>
      <c r="M4" s="374" t="s">
        <v>80</v>
      </c>
      <c r="N4" s="376" t="s">
        <v>81</v>
      </c>
      <c r="O4" s="376" t="s">
        <v>254</v>
      </c>
      <c r="P4" s="374" t="s">
        <v>255</v>
      </c>
      <c r="Q4" s="377" t="s">
        <v>256</v>
      </c>
      <c r="R4" s="65" t="s">
        <v>82</v>
      </c>
      <c r="S4" s="65" t="s">
        <v>83</v>
      </c>
      <c r="T4" s="65" t="s">
        <v>84</v>
      </c>
      <c r="U4" s="65" t="s">
        <v>85</v>
      </c>
      <c r="V4" s="65" t="s">
        <v>86</v>
      </c>
      <c r="W4" s="65" t="s">
        <v>87</v>
      </c>
      <c r="X4" s="65" t="s">
        <v>88</v>
      </c>
      <c r="Y4" s="65" t="s">
        <v>89</v>
      </c>
      <c r="Z4" s="65" t="s">
        <v>90</v>
      </c>
      <c r="AA4" s="65" t="s">
        <v>91</v>
      </c>
      <c r="AB4" s="65" t="s">
        <v>92</v>
      </c>
      <c r="AC4" s="65" t="s">
        <v>93</v>
      </c>
      <c r="AD4" s="65" t="s">
        <v>94</v>
      </c>
      <c r="AE4" s="65" t="s">
        <v>95</v>
      </c>
      <c r="AF4" s="65" t="s">
        <v>96</v>
      </c>
      <c r="AG4" s="65" t="s">
        <v>97</v>
      </c>
      <c r="AH4" s="65" t="s">
        <v>98</v>
      </c>
      <c r="AI4" s="65" t="s">
        <v>99</v>
      </c>
      <c r="AJ4" s="65" t="s">
        <v>100</v>
      </c>
      <c r="AK4" s="65" t="s">
        <v>101</v>
      </c>
      <c r="AL4" s="65" t="s">
        <v>102</v>
      </c>
      <c r="AM4" s="65" t="s">
        <v>103</v>
      </c>
      <c r="AN4" s="65" t="s">
        <v>104</v>
      </c>
      <c r="AO4" s="65" t="s">
        <v>105</v>
      </c>
      <c r="AP4" s="65" t="s">
        <v>106</v>
      </c>
      <c r="AQ4" s="65" t="s">
        <v>107</v>
      </c>
      <c r="AR4" s="65" t="s">
        <v>108</v>
      </c>
      <c r="AS4" s="65" t="s">
        <v>109</v>
      </c>
      <c r="AT4" s="65" t="s">
        <v>110</v>
      </c>
      <c r="AU4" s="65" t="s">
        <v>111</v>
      </c>
      <c r="AV4" s="65" t="s">
        <v>112</v>
      </c>
      <c r="AW4" s="65" t="s">
        <v>113</v>
      </c>
      <c r="AX4" s="65" t="s">
        <v>114</v>
      </c>
      <c r="AY4" s="65" t="s">
        <v>115</v>
      </c>
      <c r="AZ4" s="65" t="s">
        <v>116</v>
      </c>
      <c r="BA4" s="65" t="s">
        <v>117</v>
      </c>
      <c r="BB4" s="65" t="s">
        <v>118</v>
      </c>
      <c r="BC4" s="65" t="s">
        <v>119</v>
      </c>
      <c r="BD4" s="65" t="s">
        <v>120</v>
      </c>
      <c r="BE4" s="65" t="s">
        <v>121</v>
      </c>
      <c r="BF4" s="65" t="s">
        <v>122</v>
      </c>
      <c r="BG4" s="65" t="s">
        <v>123</v>
      </c>
      <c r="BH4" s="65" t="s">
        <v>124</v>
      </c>
      <c r="BI4" s="65" t="s">
        <v>125</v>
      </c>
      <c r="BJ4" s="65" t="s">
        <v>126</v>
      </c>
      <c r="BK4" s="65" t="s">
        <v>127</v>
      </c>
      <c r="BL4" s="65" t="s">
        <v>128</v>
      </c>
      <c r="BM4" s="65" t="s">
        <v>129</v>
      </c>
      <c r="BN4" s="65" t="s">
        <v>130</v>
      </c>
      <c r="BO4" s="65" t="s">
        <v>131</v>
      </c>
      <c r="BP4" s="65" t="s">
        <v>132</v>
      </c>
      <c r="BQ4" s="65" t="s">
        <v>133</v>
      </c>
      <c r="BR4" s="66" t="s">
        <v>134</v>
      </c>
    </row>
    <row r="5" spans="1:70" s="63" customFormat="1" ht="12.75" customHeight="1" thickBot="1">
      <c r="A5" s="49"/>
      <c r="B5" s="68" t="s">
        <v>135</v>
      </c>
      <c r="C5" s="69"/>
      <c r="D5" s="379"/>
      <c r="E5" s="70"/>
      <c r="F5" s="71"/>
      <c r="G5" s="379"/>
      <c r="H5" s="71"/>
      <c r="I5" s="71"/>
      <c r="J5" s="380"/>
      <c r="K5" s="71"/>
      <c r="L5" s="70"/>
      <c r="M5" s="70"/>
      <c r="N5" s="379"/>
      <c r="O5" s="379"/>
      <c r="P5" s="70"/>
      <c r="Q5" s="381"/>
      <c r="R5" s="70"/>
      <c r="S5" s="71"/>
      <c r="T5" s="70"/>
      <c r="U5" s="70"/>
      <c r="V5" s="70"/>
      <c r="W5" s="70"/>
      <c r="X5" s="70"/>
      <c r="Y5" s="71"/>
      <c r="Z5" s="70"/>
      <c r="AA5" s="71"/>
      <c r="AB5" s="70"/>
      <c r="AC5" s="70"/>
      <c r="AD5" s="71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1"/>
      <c r="AU5" s="70"/>
      <c r="AV5" s="71"/>
      <c r="AW5" s="70"/>
      <c r="AX5" s="71"/>
      <c r="AY5" s="71"/>
      <c r="AZ5" s="71"/>
      <c r="BA5" s="71"/>
      <c r="BB5" s="70"/>
      <c r="BC5" s="71"/>
      <c r="BD5" s="70"/>
      <c r="BE5" s="70"/>
      <c r="BF5" s="70"/>
      <c r="BG5" s="70"/>
      <c r="BH5" s="70"/>
      <c r="BI5" s="70"/>
      <c r="BJ5" s="70"/>
      <c r="BK5" s="70"/>
      <c r="BL5" s="70"/>
      <c r="BM5" s="71"/>
      <c r="BN5" s="71"/>
      <c r="BO5" s="71"/>
      <c r="BP5" s="70"/>
      <c r="BQ5" s="70"/>
      <c r="BR5" s="72"/>
    </row>
    <row r="6" spans="1:70" s="75" customFormat="1" ht="57" customHeight="1" thickBot="1">
      <c r="A6" s="73"/>
      <c r="B6" s="128" t="s">
        <v>189</v>
      </c>
      <c r="C6" s="12" t="s">
        <v>136</v>
      </c>
      <c r="D6" s="382" t="s">
        <v>257</v>
      </c>
      <c r="E6" s="9" t="s">
        <v>137</v>
      </c>
      <c r="F6" s="8" t="s">
        <v>258</v>
      </c>
      <c r="G6" s="383" t="s">
        <v>259</v>
      </c>
      <c r="H6" s="8" t="s">
        <v>191</v>
      </c>
      <c r="I6" s="9" t="s">
        <v>260</v>
      </c>
      <c r="J6" s="382" t="s">
        <v>261</v>
      </c>
      <c r="K6" s="8" t="s">
        <v>262</v>
      </c>
      <c r="L6" s="8" t="s">
        <v>175</v>
      </c>
      <c r="M6" s="9" t="s">
        <v>176</v>
      </c>
      <c r="N6" s="384" t="s">
        <v>263</v>
      </c>
      <c r="O6" s="382" t="s">
        <v>264</v>
      </c>
      <c r="P6" s="385" t="s">
        <v>265</v>
      </c>
      <c r="Q6" s="386" t="s">
        <v>247</v>
      </c>
      <c r="R6" s="8" t="s">
        <v>138</v>
      </c>
      <c r="S6" s="8" t="s">
        <v>46</v>
      </c>
      <c r="T6" s="8" t="s">
        <v>139</v>
      </c>
      <c r="U6" s="8" t="s">
        <v>47</v>
      </c>
      <c r="V6" s="8" t="s">
        <v>140</v>
      </c>
      <c r="W6" s="8" t="s">
        <v>141</v>
      </c>
      <c r="X6" s="8" t="s">
        <v>142</v>
      </c>
      <c r="Y6" s="8" t="s">
        <v>207</v>
      </c>
      <c r="Z6" s="8" t="s">
        <v>49</v>
      </c>
      <c r="AA6" s="8" t="s">
        <v>143</v>
      </c>
      <c r="AB6" s="8" t="s">
        <v>144</v>
      </c>
      <c r="AC6" s="8" t="s">
        <v>221</v>
      </c>
      <c r="AD6" s="8" t="s">
        <v>146</v>
      </c>
      <c r="AE6" s="8" t="s">
        <v>147</v>
      </c>
      <c r="AF6" s="8" t="s">
        <v>148</v>
      </c>
      <c r="AG6" s="8" t="s">
        <v>149</v>
      </c>
      <c r="AH6" s="8" t="s">
        <v>220</v>
      </c>
      <c r="AI6" s="8" t="s">
        <v>151</v>
      </c>
      <c r="AJ6" s="8" t="s">
        <v>152</v>
      </c>
      <c r="AK6" s="8" t="s">
        <v>150</v>
      </c>
      <c r="AL6" s="8" t="s">
        <v>62</v>
      </c>
      <c r="AM6" s="8" t="s">
        <v>153</v>
      </c>
      <c r="AN6" s="12" t="s">
        <v>154</v>
      </c>
      <c r="AO6" s="12" t="s">
        <v>155</v>
      </c>
      <c r="AP6" s="8" t="s">
        <v>156</v>
      </c>
      <c r="AQ6" s="8" t="s">
        <v>157</v>
      </c>
      <c r="AR6" s="8" t="s">
        <v>158</v>
      </c>
      <c r="AS6" s="179" t="s">
        <v>195</v>
      </c>
      <c r="AT6" s="179" t="s">
        <v>196</v>
      </c>
      <c r="AU6" s="12" t="s">
        <v>159</v>
      </c>
      <c r="AV6" s="12" t="s">
        <v>160</v>
      </c>
      <c r="AW6" s="8" t="s">
        <v>161</v>
      </c>
      <c r="AX6" s="8" t="s">
        <v>162</v>
      </c>
      <c r="AY6" s="8" t="s">
        <v>163</v>
      </c>
      <c r="AZ6" s="8" t="s">
        <v>164</v>
      </c>
      <c r="BA6" s="8" t="s">
        <v>40</v>
      </c>
      <c r="BB6" s="8" t="s">
        <v>165</v>
      </c>
      <c r="BC6" s="8" t="s">
        <v>166</v>
      </c>
      <c r="BD6" s="8" t="s">
        <v>167</v>
      </c>
      <c r="BE6" s="8" t="s">
        <v>168</v>
      </c>
      <c r="BF6" s="8" t="s">
        <v>169</v>
      </c>
      <c r="BG6" s="8" t="s">
        <v>170</v>
      </c>
      <c r="BH6" s="8" t="s">
        <v>171</v>
      </c>
      <c r="BI6" s="8" t="s">
        <v>172</v>
      </c>
      <c r="BJ6" s="8" t="s">
        <v>173</v>
      </c>
      <c r="BK6" s="8" t="s">
        <v>174</v>
      </c>
      <c r="BL6" s="8" t="s">
        <v>177</v>
      </c>
      <c r="BM6" s="8" t="s">
        <v>178</v>
      </c>
      <c r="BN6" s="8" t="s">
        <v>179</v>
      </c>
      <c r="BO6" s="8" t="s">
        <v>180</v>
      </c>
      <c r="BP6" s="8" t="s">
        <v>181</v>
      </c>
      <c r="BQ6" s="8" t="s">
        <v>182</v>
      </c>
      <c r="BR6" s="13" t="s">
        <v>183</v>
      </c>
    </row>
    <row r="7" spans="1:70" s="129" customFormat="1" ht="18" customHeight="1" thickBot="1">
      <c r="A7" s="213"/>
      <c r="B7" s="214" t="s">
        <v>186</v>
      </c>
      <c r="C7" s="158">
        <f>'[1]SUM'!D9</f>
        <v>88004</v>
      </c>
      <c r="D7" s="158">
        <f>'[1]SUM'!H9-'[1]SUM'!EZ9</f>
        <v>436034</v>
      </c>
      <c r="E7" s="159">
        <f>IF(D7=0,"",ROUND('[1]SUM'!U9/D7*100,2))</f>
        <v>73.76</v>
      </c>
      <c r="F7" s="159">
        <f>IF(C7=0,"",ROUND('[1]SUM'!T9/C7*1000,2))</f>
        <v>3.98</v>
      </c>
      <c r="G7" s="158">
        <f>'[1]SUM'!V9-'[1]SUM'!EY9</f>
        <v>13457</v>
      </c>
      <c r="H7" s="159">
        <f>IF('[1]SUM'!U9=0,"",ROUND(G7/'[1]SUM'!U9*100,2))</f>
        <v>4.18</v>
      </c>
      <c r="I7" s="159">
        <f>IF(C7=0,"",ROUND(G7/C7*1000,2))</f>
        <v>152.91</v>
      </c>
      <c r="J7" s="161">
        <f>IF(C7=0,"",ROUND(('[1]SUM'!EI9-'[1]SUM'!EX9)/C7,2))</f>
        <v>27.3</v>
      </c>
      <c r="K7" s="161">
        <f>IF(AB7=0,"",ROUND(('[1]SUM'!EI9-'[1]SUM'!EX9)/AB7,2))</f>
        <v>4.68</v>
      </c>
      <c r="L7" s="159">
        <f>IF('[1]SUM'!EI9=0,"",ROUND('[1]SUM'!EJ9/'[1]SUM'!EI9*100,2))</f>
        <v>11.54</v>
      </c>
      <c r="M7" s="159">
        <f>IF('[1]SUM'!EI9=0,"",ROUND('[1]SUM'!EK9/'[1]SUM'!EI9*100,2))</f>
        <v>1.18</v>
      </c>
      <c r="N7" s="158">
        <f>'[1]SUM'!BN9</f>
        <v>19698</v>
      </c>
      <c r="O7" s="158">
        <f>D7+N7</f>
        <v>455732</v>
      </c>
      <c r="P7" s="159">
        <f>IF(C7=0,"",ROUND(O7/C7,2))</f>
        <v>5.18</v>
      </c>
      <c r="Q7" s="159">
        <f>IF(O7=0,"",ROUND(AB7/O7,2))</f>
        <v>1.13</v>
      </c>
      <c r="R7" s="158">
        <f>'[1]SUM'!AA9</f>
        <v>9425</v>
      </c>
      <c r="S7" s="159">
        <f>IF(C7=0,"",ROUND(R7/C7*100,2))</f>
        <v>10.71</v>
      </c>
      <c r="T7" s="158">
        <f>'[1]SUM'!AB9</f>
        <v>2675</v>
      </c>
      <c r="U7" s="159">
        <f>IF(R7=0,"",ROUND(T7/R7*100,2))</f>
        <v>28.38</v>
      </c>
      <c r="V7" s="158">
        <f>'[1]SUM'!AC9</f>
        <v>266573</v>
      </c>
      <c r="W7" s="159">
        <f>IF(V7=0,"",ROUND('[1]SUM'!AD9/V7*100,2))</f>
        <v>63.33</v>
      </c>
      <c r="X7" s="159">
        <f>IF(V7=0,"",ROUND('[1]SUM'!AI9/V7*100,2))</f>
        <v>36.67</v>
      </c>
      <c r="Y7" s="159">
        <f>IF('[1]SUM'!AD9=0,"",ROUND('[1]SUM'!AF9/'[1]SUM'!AD9*100,2))</f>
        <v>12.14</v>
      </c>
      <c r="Z7" s="159">
        <f>IF('[1]SUM'!AD9=0,"",ROUND(SUM('[1]SUM'!AG9+'[1]SUM'!AH9)/'[1]SUM'!AD9*100,2))</f>
        <v>16.54</v>
      </c>
      <c r="AA7" s="159">
        <f>IF(C7=0,"",ROUND(V7/C7,2))</f>
        <v>3.03</v>
      </c>
      <c r="AB7" s="158">
        <f>'[1]SUM'!AK9</f>
        <v>512981</v>
      </c>
      <c r="AC7" s="159">
        <f>IF(C7=0,"",ROUND(AB7/C7,2))</f>
        <v>5.83</v>
      </c>
      <c r="AD7" s="159">
        <f>IF(R7=0,"",ROUND(AB7/R7,2))</f>
        <v>54.43</v>
      </c>
      <c r="AE7" s="159">
        <f>IF(AB7=0,"",ROUND('[1]SUM'!AZ9/AB7*100,2))</f>
        <v>6.15</v>
      </c>
      <c r="AF7" s="159">
        <f>IF(AB7=0,"",ROUND('[1]SUM'!BA9/AB7*100,2))</f>
        <v>38.99</v>
      </c>
      <c r="AG7" s="158">
        <f>SUM('[1]SUM'!AL9+'[1]SUM'!AM9)</f>
        <v>366926</v>
      </c>
      <c r="AH7" s="159">
        <f>IF(AG7=0,"",ROUND('[1]SUM'!AL9/AG7*100,2))</f>
        <v>23.24</v>
      </c>
      <c r="AI7" s="158">
        <f>SUM('[1]SUM'!AN9+'[1]SUM'!AO9)</f>
        <v>66317</v>
      </c>
      <c r="AJ7" s="159">
        <f>IF(T7=0,"",ROUND(AI7/T7,2))</f>
        <v>24.79</v>
      </c>
      <c r="AK7" s="159">
        <f>IF(AI7=0,"",ROUND('[1]SUM'!AN9/AI7*100,2))</f>
        <v>22.86</v>
      </c>
      <c r="AL7" s="158">
        <f>'[1]SUM'!AP9</f>
        <v>71211</v>
      </c>
      <c r="AM7" s="158">
        <f>IF(AB7=0,"",ROUND(AL7/AB7*100,2))</f>
        <v>13.88</v>
      </c>
      <c r="AN7" s="158">
        <f>'[1]SUM'!BD9</f>
        <v>715</v>
      </c>
      <c r="AO7" s="158">
        <f>'[1]SUM'!BF9</f>
        <v>1240</v>
      </c>
      <c r="AP7" s="158">
        <f>'[1]SUM'!BL9</f>
        <v>19698</v>
      </c>
      <c r="AQ7" s="158">
        <f>'[1]SUM'!BO9</f>
        <v>79</v>
      </c>
      <c r="AR7" s="158">
        <f>'[1]SUM'!BP9</f>
        <v>2</v>
      </c>
      <c r="AS7" s="158">
        <f>'[1]SUM'!BQ9</f>
        <v>543</v>
      </c>
      <c r="AT7" s="158">
        <f>'[1]SUM'!BR9</f>
        <v>472</v>
      </c>
      <c r="AU7" s="158">
        <f>SUM('[1]SUM'!BT9+'[1]SUM'!BV9+'[1]SUM'!BX9)</f>
        <v>1</v>
      </c>
      <c r="AV7" s="159">
        <f>IF(C7=0,"",ROUND('[1]SUM'!CB9/(C7/1000),2))</f>
        <v>4.12</v>
      </c>
      <c r="AW7" s="158">
        <f>'[1]SUM'!CD9</f>
        <v>92</v>
      </c>
      <c r="AX7" s="159">
        <f>IF(C7=0,"",ROUND(AW7/(C7/1000),2))</f>
        <v>1.05</v>
      </c>
      <c r="AY7" s="159">
        <f>IF(C7=0,"",ROUND('[1]SUM'!CA9/(C7/1000),2))</f>
        <v>45.17</v>
      </c>
      <c r="AZ7" s="164"/>
      <c r="BA7" s="158">
        <f>'[1]SUM'!CI9</f>
        <v>22</v>
      </c>
      <c r="BB7" s="158">
        <f>'[1]SUM'!CK9</f>
        <v>80721</v>
      </c>
      <c r="BC7" s="158">
        <f>'[1]SUM'!CJ9</f>
        <v>16</v>
      </c>
      <c r="BD7" s="158">
        <f>SUM('[1]SUM'!CL9+'[1]SUM'!CM9)</f>
        <v>90053</v>
      </c>
      <c r="BE7" s="159">
        <f>IF(BD7=0,"",ROUND('[1]SUM'!CM9/BD7*100,2))</f>
        <v>92.47</v>
      </c>
      <c r="BF7" s="158">
        <f>SUM('[1]SUM'!CN9+'[1]SUM'!CO9)</f>
        <v>14701</v>
      </c>
      <c r="BG7" s="158">
        <f>'[1]SUM'!CP9</f>
        <v>0</v>
      </c>
      <c r="BH7" s="158">
        <f>'[1]SUM'!CQ9</f>
        <v>3</v>
      </c>
      <c r="BI7" s="158">
        <f>SUM('[1]SUM'!CR9+'[1]SUM'!CS9)</f>
        <v>442</v>
      </c>
      <c r="BJ7" s="158">
        <f>'[1]SUM'!CT9</f>
        <v>3367</v>
      </c>
      <c r="BK7" s="158">
        <f>'[1]SUM'!CV9</f>
        <v>122</v>
      </c>
      <c r="BL7" s="161">
        <f>'[1]SUM'!CX9</f>
        <v>36.8</v>
      </c>
      <c r="BM7" s="159">
        <f>IF(C7=0,"",ROUND(BL7/(C7/1000),2))</f>
        <v>0.42</v>
      </c>
      <c r="BN7" s="159">
        <f>IF(R7=0,"",ROUND(BL7/(R7/1000),2))</f>
        <v>3.9</v>
      </c>
      <c r="BO7" s="159">
        <f>IF(V7=0,"",ROUND(BL7/(V7/1000),2))</f>
        <v>0.14</v>
      </c>
      <c r="BP7" s="159">
        <f>SUM('[1]SUM'!CY9+'[1]SUM'!CZ9+'[1]SUM'!DA9+'[1]SUM'!DB9)</f>
        <v>13</v>
      </c>
      <c r="BQ7" s="159">
        <f>'[1]SUM'!CY9</f>
        <v>8</v>
      </c>
      <c r="BR7" s="159">
        <f>'[1]SUM'!DA9</f>
        <v>4</v>
      </c>
    </row>
    <row r="8" spans="1:70" ht="13.5" customHeight="1">
      <c r="A8" s="144">
        <f>'[1]SUM'!A10</f>
        <v>1</v>
      </c>
      <c r="B8" s="102" t="str">
        <f>CONCATENATE('[1]SUM'!B10)</f>
        <v>Pověřená knihovna</v>
      </c>
      <c r="C8" s="103">
        <f>'[1]SUM'!D10</f>
        <v>16978</v>
      </c>
      <c r="D8" s="104">
        <f>'[1]SUM'!H10-'[1]SUM'!EZ10</f>
        <v>101497</v>
      </c>
      <c r="E8" s="105">
        <f>IF(D8=0,"",ROUND('[1]SUM'!U10/D8*100,2))</f>
        <v>55.04</v>
      </c>
      <c r="F8" s="105">
        <f>IF(C8=0,"",ROUND('[1]SUM'!T10/C8*1000,2))</f>
        <v>4.24</v>
      </c>
      <c r="G8" s="104">
        <f>'[1]SUM'!V10-'[1]SUM'!EY10</f>
        <v>3120</v>
      </c>
      <c r="H8" s="106">
        <f>IF('[1]SUM'!U10=0,"",ROUND(G8/'[1]SUM'!U10*100,2))</f>
        <v>5.59</v>
      </c>
      <c r="I8" s="106">
        <f>IF(C8=0,"",ROUND(G8/C8*1000,2))</f>
        <v>183.77</v>
      </c>
      <c r="J8" s="107">
        <f>IF(C8=0,"",ROUND(('[1]SUM'!EI10-'[1]SUM'!EX10)/C8,2))</f>
        <v>33.79</v>
      </c>
      <c r="K8" s="107">
        <f>IF(AB8=0,"",ROUND(('[1]SUM'!EI10-'[1]SUM'!EX10)/AB8,2))</f>
        <v>3.98</v>
      </c>
      <c r="L8" s="106">
        <f>IF('[1]SUM'!EI10=0,"",ROUND('[1]SUM'!EJ10/'[1]SUM'!EI10*100,2))</f>
        <v>5.73</v>
      </c>
      <c r="M8" s="106">
        <f>IF('[1]SUM'!EI10=0,"",ROUND('[1]SUM'!EK10/'[1]SUM'!EI10*100,2))</f>
        <v>1.85</v>
      </c>
      <c r="N8" s="103">
        <f>'[1]SUM'!BN10</f>
        <v>467</v>
      </c>
      <c r="O8" s="103">
        <f>D8+N8</f>
        <v>101964</v>
      </c>
      <c r="P8" s="106">
        <f>IF(C8=0,"",ROUND(O8/C8,2))</f>
        <v>6.01</v>
      </c>
      <c r="Q8" s="105">
        <f>IF(O8=0,"",ROUND(AB8/O8,2))</f>
        <v>1.41</v>
      </c>
      <c r="R8" s="104">
        <f>'[1]SUM'!AA10</f>
        <v>2138</v>
      </c>
      <c r="S8" s="105">
        <f>IF(C8=0,"",ROUND(R8/C8*100,2))</f>
        <v>12.59</v>
      </c>
      <c r="T8" s="104">
        <f>'[1]SUM'!AB10</f>
        <v>602</v>
      </c>
      <c r="U8" s="105">
        <f>IF(R8=0,"",ROUND(T8/R8*100,2))</f>
        <v>28.16</v>
      </c>
      <c r="V8" s="104">
        <f>'[1]SUM'!AC10</f>
        <v>88651</v>
      </c>
      <c r="W8" s="105">
        <f>IF(V8=0,"",ROUND('[1]SUM'!AD10/V8*100,2))</f>
        <v>41.89</v>
      </c>
      <c r="X8" s="105">
        <f>IF(V8=0,"",ROUND('[1]SUM'!AI10/V8*100,2))</f>
        <v>58.11</v>
      </c>
      <c r="Y8" s="105">
        <f>IF('[1]SUM'!AD10=0,"",ROUND('[1]SUM'!AF10/'[1]SUM'!AD10*100,2))</f>
        <v>3.79</v>
      </c>
      <c r="Z8" s="105">
        <f>IF('[1]SUM'!AD10=0,"",ROUND(SUM('[1]SUM'!AG10+'[1]SUM'!AH10)/'[1]SUM'!AD10*100,2))</f>
        <v>20.9</v>
      </c>
      <c r="AA8" s="105">
        <f>IF(C8=0,"",ROUND(V8/C8,2))</f>
        <v>5.22</v>
      </c>
      <c r="AB8" s="104">
        <f>'[1]SUM'!AK10</f>
        <v>144111</v>
      </c>
      <c r="AC8" s="105">
        <f>IF(C8=0,"",ROUND(AB8/C8,2))</f>
        <v>8.49</v>
      </c>
      <c r="AD8" s="105">
        <f>IF(R8=0,"",ROUND(AB8/R8,2))</f>
        <v>67.4</v>
      </c>
      <c r="AE8" s="105">
        <f>IF(AB8=0,"",ROUND('[1]SUM'!AZ10/AB8*100,2))</f>
        <v>1.94</v>
      </c>
      <c r="AF8" s="105">
        <f>IF(AB8=0,"",ROUND('[1]SUM'!BA10/AB8*100,2))</f>
        <v>49.12</v>
      </c>
      <c r="AG8" s="104">
        <f>SUM('[1]SUM'!AL10+'[1]SUM'!AM10)</f>
        <v>109332</v>
      </c>
      <c r="AH8" s="105">
        <f>IF(AG8=0,"",ROUND('[1]SUM'!AL10/AG8*100,2))</f>
        <v>32.72</v>
      </c>
      <c r="AI8" s="104">
        <f>SUM('[1]SUM'!AN10+'[1]SUM'!AO10)</f>
        <v>17917</v>
      </c>
      <c r="AJ8" s="105">
        <f>IF(T8=0,"",ROUND(AI8/T8,2))</f>
        <v>29.76</v>
      </c>
      <c r="AK8" s="105">
        <f>IF(AI8=0,"",ROUND('[1]SUM'!AN10/AI8*100,2))</f>
        <v>23.18</v>
      </c>
      <c r="AL8" s="104">
        <f>'[1]SUM'!AP10</f>
        <v>16003</v>
      </c>
      <c r="AM8" s="104">
        <f>IF(AB8=0,"",ROUND(AL8/AB8*100,2))</f>
        <v>11.1</v>
      </c>
      <c r="AN8" s="104">
        <f>'[1]SUM'!BD10</f>
        <v>391</v>
      </c>
      <c r="AO8" s="104">
        <f>'[1]SUM'!BF10</f>
        <v>101</v>
      </c>
      <c r="AP8" s="104">
        <f>'[1]SUM'!BL10</f>
        <v>19698</v>
      </c>
      <c r="AQ8" s="104">
        <f>'[1]SUM'!BO10</f>
        <v>79</v>
      </c>
      <c r="AR8" s="104">
        <f>'[1]SUM'!BP10</f>
        <v>2</v>
      </c>
      <c r="AS8" s="104">
        <f>'[1]SUM'!BQ10</f>
        <v>151</v>
      </c>
      <c r="AT8" s="104">
        <f>'[1]SUM'!BR10</f>
        <v>193</v>
      </c>
      <c r="AU8" s="104">
        <f>SUM('[1]SUM'!BT10+'[1]SUM'!BV10+'[1]SUM'!BX10)</f>
        <v>0</v>
      </c>
      <c r="AV8" s="105">
        <f>IF(C8=0,"",ROUND('[1]SUM'!CB10/(C8/1000),2))</f>
        <v>1.59</v>
      </c>
      <c r="AW8" s="104">
        <f>'[1]SUM'!CD10</f>
        <v>10</v>
      </c>
      <c r="AX8" s="105">
        <f>IF(C8=0,"",ROUND(AW8/(C8/1000),2))</f>
        <v>0.59</v>
      </c>
      <c r="AY8" s="105">
        <f>IF(C8=0,"",ROUND('[1]SUM'!CA10/(C8/1000),2))</f>
        <v>35.75</v>
      </c>
      <c r="AZ8" s="521" t="s">
        <v>190</v>
      </c>
      <c r="BA8" s="104">
        <f>'[1]SUM'!CI10</f>
        <v>1</v>
      </c>
      <c r="BB8" s="104">
        <f>'[1]SUM'!CK10</f>
        <v>29125</v>
      </c>
      <c r="BC8" s="104">
        <f>'[1]SUM'!CJ10</f>
        <v>1</v>
      </c>
      <c r="BD8" s="104">
        <f>SUM('[1]SUM'!CL10+'[1]SUM'!CM10)</f>
        <v>42616</v>
      </c>
      <c r="BE8" s="105">
        <f>IF(BD8=0,"",ROUND('[1]SUM'!CM10/BD8*100,2))</f>
        <v>99.53</v>
      </c>
      <c r="BF8" s="104">
        <f>SUM('[1]SUM'!CN10+'[1]SUM'!CO10)</f>
        <v>9188</v>
      </c>
      <c r="BG8" s="104">
        <f>'[1]SUM'!CP10</f>
        <v>0</v>
      </c>
      <c r="BH8" s="104">
        <f>'[1]SUM'!CQ10</f>
        <v>1</v>
      </c>
      <c r="BI8" s="104">
        <f>SUM('[1]SUM'!CR10+'[1]SUM'!CS10)</f>
        <v>4</v>
      </c>
      <c r="BJ8" s="104">
        <f>'[1]SUM'!CT10</f>
        <v>9</v>
      </c>
      <c r="BK8" s="104">
        <f>'[1]SUM'!CV10</f>
        <v>83</v>
      </c>
      <c r="BL8" s="107">
        <f>'[1]SUM'!CX10</f>
        <v>12</v>
      </c>
      <c r="BM8" s="105">
        <f>IF(C8=0,"",ROUND(BL8/(C8/1000),2))</f>
        <v>0.71</v>
      </c>
      <c r="BN8" s="105">
        <f>IF(R8=0,"",ROUND(BL8/(R8/1000),2))</f>
        <v>5.61</v>
      </c>
      <c r="BO8" s="105">
        <f>IF(V8=0,"",ROUND(BL8/(V8/1000),2))</f>
        <v>0.14</v>
      </c>
      <c r="BP8" s="105">
        <f>SUM('[1]SUM'!CY10+'[1]SUM'!CZ10+'[1]SUM'!DA10+'[1]SUM'!DB10)</f>
        <v>3</v>
      </c>
      <c r="BQ8" s="105">
        <f>'[1]SUM'!CY10</f>
        <v>2</v>
      </c>
      <c r="BR8" s="108">
        <f>'[1]SUM'!DA10</f>
        <v>1</v>
      </c>
    </row>
    <row r="9" spans="1:70" s="129" customFormat="1" ht="12.75">
      <c r="A9" s="145">
        <f>'[1]SUM'!A11</f>
        <v>2</v>
      </c>
      <c r="B9" s="135" t="str">
        <f>CONCATENATE('[1]SUM'!B11)</f>
        <v>ZK s profesionál. prac.</v>
      </c>
      <c r="C9" s="110">
        <f>'[1]SUM'!D11</f>
        <v>47390</v>
      </c>
      <c r="D9" s="111">
        <f>'[1]SUM'!H11-'[1]SUM'!EZ11</f>
        <v>220956</v>
      </c>
      <c r="E9" s="112">
        <f>IF(D9=0,"",ROUND('[1]SUM'!U11/D9*100,2))</f>
        <v>68.89</v>
      </c>
      <c r="F9" s="112">
        <f>IF(C9=0,"",ROUND('[1]SUM'!T11/C9*1000,2))</f>
        <v>5.49</v>
      </c>
      <c r="G9" s="111">
        <f>'[1]SUM'!V11-'[1]SUM'!EY11</f>
        <v>8039</v>
      </c>
      <c r="H9" s="113">
        <f>IF('[1]SUM'!U11=0,"",ROUND(G9/'[1]SUM'!U11*100,2))</f>
        <v>5.28</v>
      </c>
      <c r="I9" s="113">
        <f>IF(C9=0,"",ROUND(G9/C9*1000,2))</f>
        <v>169.63</v>
      </c>
      <c r="J9" s="137">
        <f>IF(C9=0,"",ROUND(('[1]SUM'!EI11-'[1]SUM'!EX11)/C9,2))</f>
        <v>34.27</v>
      </c>
      <c r="K9" s="137">
        <f>IF(AB9=0,"",ROUND(('[1]SUM'!EI11-'[1]SUM'!EX11)/AB9,2))</f>
        <v>4.91</v>
      </c>
      <c r="L9" s="113">
        <f>IF('[1]SUM'!EI11=0,"",ROUND('[1]SUM'!EJ11/'[1]SUM'!EI11*100,2))</f>
        <v>15.79</v>
      </c>
      <c r="M9" s="113">
        <f>IF('[1]SUM'!EI11=0,"",ROUND('[1]SUM'!EK11/'[1]SUM'!EI11*100,2))</f>
        <v>0.91</v>
      </c>
      <c r="N9" s="110">
        <f>'[1]SUM'!BN11</f>
        <v>4126</v>
      </c>
      <c r="O9" s="110">
        <f>D9+N9</f>
        <v>225082</v>
      </c>
      <c r="P9" s="113">
        <f>IF(C9=0,"",ROUND(O9/C9,2))</f>
        <v>4.75</v>
      </c>
      <c r="Q9" s="112">
        <f>IF(O9=0,"",ROUND(AB9/O9,2))</f>
        <v>1.47</v>
      </c>
      <c r="R9" s="111">
        <f>'[1]SUM'!AA11</f>
        <v>6071</v>
      </c>
      <c r="S9" s="112">
        <f>IF(C9=0,"",ROUND(R9/C9*100,2))</f>
        <v>12.81</v>
      </c>
      <c r="T9" s="111">
        <f>'[1]SUM'!AB11</f>
        <v>1719</v>
      </c>
      <c r="U9" s="112">
        <f>IF(R9=0,"",ROUND(T9/R9*100,2))</f>
        <v>28.31</v>
      </c>
      <c r="V9" s="111">
        <f>'[1]SUM'!AC11</f>
        <v>167208</v>
      </c>
      <c r="W9" s="112">
        <f>IF(V9=0,"",ROUND('[1]SUM'!AD11/V9*100,2))</f>
        <v>72.6</v>
      </c>
      <c r="X9" s="112">
        <f>IF(V9=0,"",ROUND('[1]SUM'!AI11/V9*100,2))</f>
        <v>27.4</v>
      </c>
      <c r="Y9" s="112">
        <f>IF('[1]SUM'!AD11=0,"",ROUND('[1]SUM'!AF11/'[1]SUM'!AD11*100,2))</f>
        <v>14.49</v>
      </c>
      <c r="Z9" s="112">
        <f>IF('[1]SUM'!AD11=0,"",ROUND(SUM('[1]SUM'!AG11+'[1]SUM'!AH11)/'[1]SUM'!AD11*100,2))</f>
        <v>16.24</v>
      </c>
      <c r="AA9" s="112">
        <f>IF(C9=0,"",ROUND(V9/C9,2))</f>
        <v>3.53</v>
      </c>
      <c r="AB9" s="111">
        <f>'[1]SUM'!AK11</f>
        <v>330595</v>
      </c>
      <c r="AC9" s="112">
        <f>IF(C9=0,"",ROUND(AB9/C9,2))</f>
        <v>6.98</v>
      </c>
      <c r="AD9" s="112">
        <f>IF(R9=0,"",ROUND(AB9/R9,2))</f>
        <v>54.45</v>
      </c>
      <c r="AE9" s="112">
        <f>IF(AB9=0,"",ROUND('[1]SUM'!AZ11/AB9*100,2))</f>
        <v>8.68</v>
      </c>
      <c r="AF9" s="112">
        <f>IF(AB9=0,"",ROUND('[1]SUM'!BA11/AB9*100,2))</f>
        <v>38.87</v>
      </c>
      <c r="AG9" s="111">
        <f>SUM('[1]SUM'!AL11+'[1]SUM'!AM11)</f>
        <v>227400</v>
      </c>
      <c r="AH9" s="112">
        <f>IF(AG9=0,"",ROUND('[1]SUM'!AL11/AG9*100,2))</f>
        <v>20.93</v>
      </c>
      <c r="AI9" s="111">
        <f>SUM('[1]SUM'!AN11+'[1]SUM'!AO11)</f>
        <v>43514</v>
      </c>
      <c r="AJ9" s="112">
        <f>IF(T9=0,"",ROUND(AI9/T9,2))</f>
        <v>25.31</v>
      </c>
      <c r="AK9" s="112">
        <f>IF(AI9=0,"",ROUND('[1]SUM'!AN11/AI9*100,2))</f>
        <v>23.2</v>
      </c>
      <c r="AL9" s="111">
        <f>'[1]SUM'!AP11</f>
        <v>52055</v>
      </c>
      <c r="AM9" s="111">
        <f>IF(AB9=0,"",ROUND(AL9/AB9*100,2))</f>
        <v>15.75</v>
      </c>
      <c r="AN9" s="111">
        <f>'[1]SUM'!BD11</f>
        <v>98</v>
      </c>
      <c r="AO9" s="111">
        <f>'[1]SUM'!BF11</f>
        <v>934</v>
      </c>
      <c r="AP9" s="111">
        <f>'[1]SUM'!BL11</f>
        <v>0</v>
      </c>
      <c r="AQ9" s="111">
        <f>'[1]SUM'!BO11</f>
        <v>0</v>
      </c>
      <c r="AR9" s="111">
        <f>'[1]SUM'!BP11</f>
        <v>0</v>
      </c>
      <c r="AS9" s="111">
        <f>'[1]SUM'!BQ11</f>
        <v>369</v>
      </c>
      <c r="AT9" s="111">
        <f>'[1]SUM'!BR11</f>
        <v>278</v>
      </c>
      <c r="AU9" s="111">
        <f>SUM('[1]SUM'!BT11+'[1]SUM'!BV11+'[1]SUM'!BX11)</f>
        <v>1</v>
      </c>
      <c r="AV9" s="112">
        <f>IF(C9=0,"",ROUND('[1]SUM'!CB11/(C9/1000),2))</f>
        <v>3.44</v>
      </c>
      <c r="AW9" s="111">
        <f>'[1]SUM'!CD11</f>
        <v>35</v>
      </c>
      <c r="AX9" s="112">
        <f>IF(C9=0,"",ROUND(AW9/(C9/1000),2))</f>
        <v>0.74</v>
      </c>
      <c r="AY9" s="112">
        <f>IF(C9=0,"",ROUND('[1]SUM'!CA11/(C9/1000),2))</f>
        <v>34.94</v>
      </c>
      <c r="AZ9" s="522"/>
      <c r="BA9" s="111">
        <f>'[1]SUM'!CI11</f>
        <v>6</v>
      </c>
      <c r="BB9" s="111">
        <f>'[1]SUM'!CK11</f>
        <v>37522</v>
      </c>
      <c r="BC9" s="111">
        <f>'[1]SUM'!CJ11</f>
        <v>6</v>
      </c>
      <c r="BD9" s="111">
        <f>SUM('[1]SUM'!CL11+'[1]SUM'!CM11)</f>
        <v>47151</v>
      </c>
      <c r="BE9" s="112">
        <f>IF(BD9=0,"",ROUND('[1]SUM'!CM11/BD9*100,2))</f>
        <v>86.05</v>
      </c>
      <c r="BF9" s="111">
        <f>SUM('[1]SUM'!CN11+'[1]SUM'!CO11)</f>
        <v>5332</v>
      </c>
      <c r="BG9" s="111">
        <f>'[1]SUM'!CP11</f>
        <v>0</v>
      </c>
      <c r="BH9" s="111">
        <f>'[1]SUM'!CQ11</f>
        <v>2</v>
      </c>
      <c r="BI9" s="111">
        <f>SUM('[1]SUM'!CR11+'[1]SUM'!CS11)</f>
        <v>438</v>
      </c>
      <c r="BJ9" s="111">
        <f>'[1]SUM'!CT11</f>
        <v>3358</v>
      </c>
      <c r="BK9" s="111">
        <f>'[1]SUM'!CV11</f>
        <v>39</v>
      </c>
      <c r="BL9" s="137">
        <f>'[1]SUM'!CX11</f>
        <v>24.4</v>
      </c>
      <c r="BM9" s="112">
        <f>IF(C9=0,"",ROUND(BL9/(C9/1000),2))</f>
        <v>0.51</v>
      </c>
      <c r="BN9" s="112">
        <f>IF(R9=0,"",ROUND(BL9/(R9/1000),2))</f>
        <v>4.02</v>
      </c>
      <c r="BO9" s="112">
        <f>IF(V9=0,"",ROUND(BL9/(V9/1000),2))</f>
        <v>0.15</v>
      </c>
      <c r="BP9" s="112">
        <f>SUM('[1]SUM'!CY11+'[1]SUM'!CZ11+'[1]SUM'!DA11+'[1]SUM'!DB11)</f>
        <v>10</v>
      </c>
      <c r="BQ9" s="112">
        <f>'[1]SUM'!CY11</f>
        <v>6</v>
      </c>
      <c r="BR9" s="114">
        <f>'[1]SUM'!DA11</f>
        <v>3</v>
      </c>
    </row>
    <row r="10" spans="1:70" s="129" customFormat="1" ht="12.75">
      <c r="A10" s="146">
        <f>'[1]SUM'!A12</f>
        <v>3</v>
      </c>
      <c r="B10" s="147" t="str">
        <f>CONCATENATE('[1]SUM'!B12)</f>
        <v>ZK s neprofesionál.prac.</v>
      </c>
      <c r="C10" s="148">
        <f>'[1]SUM'!D12</f>
        <v>23636</v>
      </c>
      <c r="D10" s="149">
        <f>'[1]SUM'!H12-'[1]SUM'!EZ12</f>
        <v>113581</v>
      </c>
      <c r="E10" s="150">
        <f>IF(D10=0,"",ROUND('[1]SUM'!U12/D10*100,2))</f>
        <v>99.98</v>
      </c>
      <c r="F10" s="150">
        <f>IF(C10=0,"",ROUND('[1]SUM'!T12/C10*1000,2))</f>
        <v>0.76</v>
      </c>
      <c r="G10" s="149">
        <f>'[1]SUM'!V12-'[1]SUM'!EY12</f>
        <v>2298</v>
      </c>
      <c r="H10" s="151">
        <f>IF('[1]SUM'!U12=0,"",ROUND(G10/'[1]SUM'!U12*100,2))</f>
        <v>2.02</v>
      </c>
      <c r="I10" s="151">
        <f>IF(C10=0,"",ROUND(G10/C10*1000,2))</f>
        <v>97.22</v>
      </c>
      <c r="J10" s="152">
        <f>IF(C10=0,"",ROUND(('[1]SUM'!EI12-'[1]SUM'!EX12)/C10,2))</f>
        <v>8.66</v>
      </c>
      <c r="K10" s="152">
        <f>IF(AB10=0,"",ROUND(('[1]SUM'!EI12-'[1]SUM'!EX12)/AB10,2))</f>
        <v>5.35</v>
      </c>
      <c r="L10" s="151">
        <f>IF('[1]SUM'!EI12=0,"",ROUND('[1]SUM'!EJ12/'[1]SUM'!EI12*100,2))</f>
        <v>5.61</v>
      </c>
      <c r="M10" s="151">
        <f>IF('[1]SUM'!EI12=0,"",ROUND('[1]SUM'!EK12/'[1]SUM'!EI12*100,2))</f>
        <v>0</v>
      </c>
      <c r="N10" s="148">
        <f>'[1]SUM'!BN12</f>
        <v>15105</v>
      </c>
      <c r="O10" s="148">
        <f>D10+N10</f>
        <v>128686</v>
      </c>
      <c r="P10" s="151">
        <f>IF(C10=0,"",ROUND(O10/C10,2))</f>
        <v>5.44</v>
      </c>
      <c r="Q10" s="150">
        <f>IF(O10=0,"",ROUND(AB10/O10,2))</f>
        <v>0.3</v>
      </c>
      <c r="R10" s="149">
        <f>'[1]SUM'!AA12</f>
        <v>1216</v>
      </c>
      <c r="S10" s="150">
        <f>IF(C10=0,"",ROUND(R10/C10*100,2))</f>
        <v>5.14</v>
      </c>
      <c r="T10" s="149">
        <f>'[1]SUM'!AB12</f>
        <v>354</v>
      </c>
      <c r="U10" s="150">
        <f>IF(R10=0,"",ROUND(T10/R10*100,2))</f>
        <v>29.11</v>
      </c>
      <c r="V10" s="149">
        <f>'[1]SUM'!AC12</f>
        <v>10714</v>
      </c>
      <c r="W10" s="150">
        <f>IF(V10=0,"",ROUND('[1]SUM'!AD12/V10*100,2))</f>
        <v>96.1</v>
      </c>
      <c r="X10" s="150">
        <f>IF(V10=0,"",ROUND('[1]SUM'!AI12/V10*100,2))</f>
        <v>3.9</v>
      </c>
      <c r="Y10" s="150">
        <f>IF('[1]SUM'!AD12=0,"",ROUND('[1]SUM'!AF12/'[1]SUM'!AD12*100,2))</f>
        <v>14.6</v>
      </c>
      <c r="Z10" s="150">
        <f>IF('[1]SUM'!AD12=0,"",ROUND(SUM('[1]SUM'!AG12+'[1]SUM'!AH12)/'[1]SUM'!AD12*100,2))</f>
        <v>4.28</v>
      </c>
      <c r="AA10" s="150">
        <f>IF(C10=0,"",ROUND(V10/C10,2))</f>
        <v>0.45</v>
      </c>
      <c r="AB10" s="149">
        <f>'[1]SUM'!AK12</f>
        <v>38275</v>
      </c>
      <c r="AC10" s="150">
        <f>IF(C10=0,"",ROUND(AB10/C10,2))</f>
        <v>1.62</v>
      </c>
      <c r="AD10" s="150">
        <f>IF(R10=0,"",ROUND(AB10/R10,2))</f>
        <v>31.48</v>
      </c>
      <c r="AE10" s="150">
        <f>IF(AB10=0,"",ROUND('[1]SUM'!AZ12/AB10*100,2))</f>
        <v>0.19</v>
      </c>
      <c r="AF10" s="150">
        <f>IF(AB10=0,"",ROUND('[1]SUM'!BA12/AB10*100,2))</f>
        <v>1.92</v>
      </c>
      <c r="AG10" s="149">
        <f>SUM('[1]SUM'!AL12+'[1]SUM'!AM12)</f>
        <v>30194</v>
      </c>
      <c r="AH10" s="150">
        <f>IF(AG10=0,"",ROUND('[1]SUM'!AL12/AG10*100,2))</f>
        <v>6.29</v>
      </c>
      <c r="AI10" s="149">
        <f>SUM('[1]SUM'!AN12+'[1]SUM'!AO12)</f>
        <v>4886</v>
      </c>
      <c r="AJ10" s="150">
        <f>IF(T10=0,"",ROUND(AI10/T10,2))</f>
        <v>13.8</v>
      </c>
      <c r="AK10" s="150">
        <f>IF(AI10=0,"",ROUND('[1]SUM'!AN12/AI10*100,2))</f>
        <v>18.73</v>
      </c>
      <c r="AL10" s="149">
        <f>'[1]SUM'!AP12</f>
        <v>3153</v>
      </c>
      <c r="AM10" s="149">
        <f>IF(AB10=0,"",ROUND(AL10/AB10*100,2))</f>
        <v>8.24</v>
      </c>
      <c r="AN10" s="149">
        <f>'[1]SUM'!BD12</f>
        <v>226</v>
      </c>
      <c r="AO10" s="149">
        <f>'[1]SUM'!BF12</f>
        <v>205</v>
      </c>
      <c r="AP10" s="149">
        <f>'[1]SUM'!BL12</f>
        <v>0</v>
      </c>
      <c r="AQ10" s="149">
        <f>'[1]SUM'!BO12</f>
        <v>0</v>
      </c>
      <c r="AR10" s="149">
        <f>'[1]SUM'!BP12</f>
        <v>0</v>
      </c>
      <c r="AS10" s="149">
        <f>'[1]SUM'!BQ12</f>
        <v>23</v>
      </c>
      <c r="AT10" s="149">
        <f>'[1]SUM'!BR12</f>
        <v>1</v>
      </c>
      <c r="AU10" s="149">
        <f>SUM('[1]SUM'!BT12+'[1]SUM'!BV12+'[1]SUM'!BX12)</f>
        <v>0</v>
      </c>
      <c r="AV10" s="150">
        <f>IF(C10=0,"",ROUND('[1]SUM'!CB12/(C10/1000),2))</f>
        <v>7.32</v>
      </c>
      <c r="AW10" s="149">
        <f>'[1]SUM'!CD12</f>
        <v>47</v>
      </c>
      <c r="AX10" s="150">
        <f>IF(C10=0,"",ROUND(AW10/(C10/1000),2))</f>
        <v>1.99</v>
      </c>
      <c r="AY10" s="150">
        <f>IF(C10=0,"",ROUND('[1]SUM'!CA12/(C10/1000),2))</f>
        <v>72.43</v>
      </c>
      <c r="AZ10" s="522"/>
      <c r="BA10" s="149">
        <f>'[1]SUM'!CI12</f>
        <v>15</v>
      </c>
      <c r="BB10" s="149">
        <f>'[1]SUM'!CK12</f>
        <v>14074</v>
      </c>
      <c r="BC10" s="149">
        <f>'[1]SUM'!CJ12</f>
        <v>9</v>
      </c>
      <c r="BD10" s="149">
        <f>SUM('[1]SUM'!CL12+'[1]SUM'!CM12)</f>
        <v>286</v>
      </c>
      <c r="BE10" s="150">
        <f>IF(BD10=0,"",ROUND('[1]SUM'!CM12/BD10*100,2))</f>
        <v>99.3</v>
      </c>
      <c r="BF10" s="149">
        <f>SUM('[1]SUM'!CN12+'[1]SUM'!CO12)</f>
        <v>181</v>
      </c>
      <c r="BG10" s="149">
        <f>'[1]SUM'!CP12</f>
        <v>0</v>
      </c>
      <c r="BH10" s="149">
        <f>'[1]SUM'!CQ12</f>
        <v>0</v>
      </c>
      <c r="BI10" s="149">
        <f>SUM('[1]SUM'!CR12+'[1]SUM'!CS12)</f>
        <v>0</v>
      </c>
      <c r="BJ10" s="149">
        <f>'[1]SUM'!CT12</f>
        <v>0</v>
      </c>
      <c r="BK10" s="149">
        <f>'[1]SUM'!CV12</f>
        <v>0</v>
      </c>
      <c r="BL10" s="152">
        <f>'[1]SUM'!CX12</f>
        <v>0.4</v>
      </c>
      <c r="BM10" s="150">
        <f>IF(C10=0,"",ROUND(BL10/(C10/1000),2))</f>
        <v>0.02</v>
      </c>
      <c r="BN10" s="150">
        <f>IF(R10=0,"",ROUND(BL10/(R10/1000),2))</f>
        <v>0.33</v>
      </c>
      <c r="BO10" s="150">
        <f>IF(V10=0,"",ROUND(BL10/(V10/1000),2))</f>
        <v>0.04</v>
      </c>
      <c r="BP10" s="194"/>
      <c r="BQ10" s="194"/>
      <c r="BR10" s="195"/>
    </row>
    <row r="11" spans="1:70" s="172" customFormat="1" ht="13.5" thickBot="1">
      <c r="A11" s="165"/>
      <c r="B11" s="166"/>
      <c r="C11" s="166"/>
      <c r="D11" s="167"/>
      <c r="E11" s="168"/>
      <c r="F11" s="168"/>
      <c r="G11" s="168"/>
      <c r="H11" s="166"/>
      <c r="I11" s="168"/>
      <c r="J11" s="168"/>
      <c r="K11" s="168"/>
      <c r="L11" s="168"/>
      <c r="M11" s="168"/>
      <c r="N11" s="168"/>
      <c r="O11" s="168"/>
      <c r="P11" s="168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8"/>
      <c r="AD11" s="168"/>
      <c r="AE11" s="168"/>
      <c r="AF11" s="168"/>
      <c r="AG11" s="166"/>
      <c r="AH11" s="166"/>
      <c r="AI11" s="166"/>
      <c r="AJ11" s="166"/>
      <c r="AK11" s="166"/>
      <c r="AL11" s="166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70"/>
      <c r="BP11" s="168"/>
      <c r="BQ11" s="168"/>
      <c r="BR11" s="171"/>
    </row>
    <row r="12" spans="1:70" s="143" customFormat="1" ht="12.75">
      <c r="A12" s="141"/>
      <c r="B12" s="89"/>
      <c r="C12" s="89"/>
      <c r="D12" s="142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</row>
    <row r="13" spans="2:53" ht="24.75" customHeight="1">
      <c r="B13" s="153" t="s">
        <v>187</v>
      </c>
      <c r="C13" s="154"/>
      <c r="E13" s="155"/>
      <c r="L13" s="155"/>
      <c r="BA13" s="154"/>
    </row>
  </sheetData>
  <sheetProtection password="D024" sheet="1"/>
  <mergeCells count="17">
    <mergeCell ref="AZ8:AZ10"/>
    <mergeCell ref="AE3:AF3"/>
    <mergeCell ref="AG3:AK3"/>
    <mergeCell ref="AL3:AM3"/>
    <mergeCell ref="AN3:AO3"/>
    <mergeCell ref="AP3:AR3"/>
    <mergeCell ref="AW3:AX3"/>
    <mergeCell ref="A1:B1"/>
    <mergeCell ref="D2:Q2"/>
    <mergeCell ref="AB2:AC2"/>
    <mergeCell ref="AW2:AX2"/>
    <mergeCell ref="BA2:BK2"/>
    <mergeCell ref="D3:F3"/>
    <mergeCell ref="G3:I3"/>
    <mergeCell ref="J3:K3"/>
    <mergeCell ref="O3:Q3"/>
    <mergeCell ref="W3:X3"/>
  </mergeCells>
  <printOptions gridLines="1"/>
  <pageMargins left="0.4330708661417323" right="0" top="0.3937007874015748" bottom="0.3937007874015748" header="0" footer="0"/>
  <pageSetup horizontalDpi="120" verticalDpi="120" orientation="landscape" pageOrder="overThenDown" paperSize="9" scale="85" r:id="rId1"/>
  <headerFooter alignWithMargins="0">
    <oddHeader>&amp;C&amp;A</oddHeader>
    <oddFooter>&amp;CStrana &amp;P</oddFooter>
  </headerFooter>
  <colBreaks count="5" manualBreakCount="5">
    <brk id="17" max="27" man="1"/>
    <brk id="27" max="65535" man="1"/>
    <brk id="39" max="65535" man="1"/>
    <brk id="52" max="14" man="1"/>
    <brk id="63" max="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12"/>
  <sheetViews>
    <sheetView zoomScale="90" zoomScaleNormal="90" zoomScalePageLayoutView="0" workbookViewId="0" topLeftCell="A4">
      <selection activeCell="A1" sqref="A1:E1"/>
    </sheetView>
  </sheetViews>
  <sheetFormatPr defaultColWidth="9.00390625" defaultRowHeight="12.75"/>
  <cols>
    <col min="1" max="1" width="41.25390625" style="0" customWidth="1"/>
    <col min="2" max="2" width="23.125" style="0" customWidth="1"/>
    <col min="3" max="3" width="27.25390625" style="0" customWidth="1"/>
    <col min="4" max="4" width="21.125" style="0" customWidth="1"/>
    <col min="5" max="5" width="43.875" style="0" customWidth="1"/>
  </cols>
  <sheetData>
    <row r="1" spans="1:5" ht="41.25" customHeight="1">
      <c r="A1" s="523" t="s">
        <v>266</v>
      </c>
      <c r="B1" s="524"/>
      <c r="C1" s="524"/>
      <c r="D1" s="524"/>
      <c r="E1" s="524"/>
    </row>
    <row r="2" spans="1:5" ht="29.25" customHeight="1">
      <c r="A2" s="525" t="s">
        <v>267</v>
      </c>
      <c r="B2" s="524"/>
      <c r="C2" s="524"/>
      <c r="D2" s="524"/>
      <c r="E2" s="524"/>
    </row>
    <row r="3" spans="1:5" ht="5.25" customHeight="1">
      <c r="A3" s="359"/>
      <c r="B3" s="155"/>
      <c r="C3" s="155"/>
      <c r="D3" s="155"/>
      <c r="E3" s="155"/>
    </row>
    <row r="4" spans="1:5" ht="14.25" thickBot="1">
      <c r="A4" s="526" t="s">
        <v>268</v>
      </c>
      <c r="B4" s="527"/>
      <c r="C4" s="527"/>
      <c r="D4" s="527"/>
      <c r="E4" s="527"/>
    </row>
    <row r="5" spans="1:5" ht="13.5">
      <c r="A5" s="528" t="s">
        <v>269</v>
      </c>
      <c r="B5" s="529"/>
      <c r="C5" s="529"/>
      <c r="D5" s="529"/>
      <c r="E5" s="529"/>
    </row>
    <row r="6" spans="1:5" ht="13.5">
      <c r="A6" s="530" t="s">
        <v>270</v>
      </c>
      <c r="B6" s="531"/>
      <c r="C6" s="531"/>
      <c r="D6" s="531"/>
      <c r="E6" s="531"/>
    </row>
    <row r="7" spans="1:5" ht="13.5">
      <c r="A7" s="532" t="s">
        <v>271</v>
      </c>
      <c r="B7" s="531"/>
      <c r="C7" s="531"/>
      <c r="D7" s="531"/>
      <c r="E7" s="531"/>
    </row>
    <row r="8" spans="1:5" ht="54.75" customHeight="1">
      <c r="A8" s="533" t="s">
        <v>272</v>
      </c>
      <c r="B8" s="534"/>
      <c r="C8" s="534"/>
      <c r="D8" s="534"/>
      <c r="E8" s="534"/>
    </row>
    <row r="9" spans="1:5" ht="9" customHeight="1">
      <c r="A9" s="358"/>
      <c r="B9" s="155"/>
      <c r="C9" s="155"/>
      <c r="D9" s="155"/>
      <c r="E9" s="155"/>
    </row>
    <row r="10" spans="1:5" ht="15.75">
      <c r="A10" s="360" t="s">
        <v>273</v>
      </c>
      <c r="B10" s="155"/>
      <c r="C10" s="155"/>
      <c r="D10" s="155"/>
      <c r="E10" s="155"/>
    </row>
    <row r="11" spans="1:5" ht="13.5">
      <c r="A11" s="530" t="s">
        <v>274</v>
      </c>
      <c r="B11" s="531"/>
      <c r="C11" s="531"/>
      <c r="D11" s="531"/>
      <c r="E11" s="531"/>
    </row>
    <row r="12" spans="1:5" ht="35.25" customHeight="1">
      <c r="A12" s="533" t="s">
        <v>275</v>
      </c>
      <c r="B12" s="534"/>
      <c r="C12" s="534"/>
      <c r="D12" s="534"/>
      <c r="E12" s="534"/>
    </row>
    <row r="13" spans="1:5" ht="6.75" customHeight="1" thickBot="1">
      <c r="A13" s="359"/>
      <c r="B13" s="155"/>
      <c r="C13" s="155"/>
      <c r="D13" s="155"/>
      <c r="E13" s="155"/>
    </row>
    <row r="14" spans="1:5" ht="15" customHeight="1">
      <c r="A14" s="433" t="s">
        <v>276</v>
      </c>
      <c r="B14" s="434"/>
      <c r="C14" s="434"/>
      <c r="D14" s="434"/>
      <c r="E14" s="434"/>
    </row>
    <row r="15" spans="1:5" ht="14.25">
      <c r="A15" s="435" t="s">
        <v>277</v>
      </c>
      <c r="B15" s="436"/>
      <c r="C15" s="436"/>
      <c r="D15" s="436"/>
      <c r="E15" s="436"/>
    </row>
    <row r="16" spans="1:5" ht="29.25" customHeight="1">
      <c r="A16" s="535" t="s">
        <v>278</v>
      </c>
      <c r="B16" s="536"/>
      <c r="C16" s="536"/>
      <c r="D16" s="536"/>
      <c r="E16" s="536"/>
    </row>
    <row r="17" spans="1:5" ht="9" customHeight="1">
      <c r="A17" s="437"/>
      <c r="B17" s="436"/>
      <c r="C17" s="436"/>
      <c r="D17" s="436"/>
      <c r="E17" s="436"/>
    </row>
    <row r="18" spans="1:5" ht="14.25">
      <c r="A18" s="435" t="s">
        <v>279</v>
      </c>
      <c r="B18" s="436"/>
      <c r="C18" s="436"/>
      <c r="D18" s="436"/>
      <c r="E18" s="436"/>
    </row>
    <row r="19" spans="1:5" ht="15">
      <c r="A19" s="535" t="s">
        <v>280</v>
      </c>
      <c r="B19" s="536"/>
      <c r="C19" s="536"/>
      <c r="D19" s="536"/>
      <c r="E19" s="536"/>
    </row>
    <row r="20" spans="1:5" ht="9" customHeight="1">
      <c r="A20" s="435"/>
      <c r="B20" s="436"/>
      <c r="C20" s="436"/>
      <c r="D20" s="436"/>
      <c r="E20" s="436"/>
    </row>
    <row r="21" spans="1:5" ht="14.25">
      <c r="A21" s="435" t="s">
        <v>281</v>
      </c>
      <c r="B21" s="436"/>
      <c r="C21" s="436"/>
      <c r="D21" s="436"/>
      <c r="E21" s="436"/>
    </row>
    <row r="22" spans="1:5" ht="15">
      <c r="A22" s="535" t="s">
        <v>282</v>
      </c>
      <c r="B22" s="536"/>
      <c r="C22" s="536"/>
      <c r="D22" s="536"/>
      <c r="E22" s="536"/>
    </row>
    <row r="23" spans="1:5" ht="15.75">
      <c r="A23" s="360"/>
      <c r="B23" s="155"/>
      <c r="C23" s="155"/>
      <c r="D23" s="155"/>
      <c r="E23" s="155"/>
    </row>
    <row r="24" spans="1:5" ht="21" customHeight="1">
      <c r="A24" s="530" t="s">
        <v>283</v>
      </c>
      <c r="B24" s="537"/>
      <c r="C24" s="537"/>
      <c r="D24" s="537"/>
      <c r="E24" s="537"/>
    </row>
    <row r="25" spans="1:5" ht="13.5" customHeight="1">
      <c r="A25" s="538" t="s">
        <v>284</v>
      </c>
      <c r="B25" s="538"/>
      <c r="C25" s="538"/>
      <c r="D25" s="538"/>
      <c r="E25" s="538"/>
    </row>
    <row r="26" spans="1:5" ht="13.5" customHeight="1">
      <c r="A26" s="438"/>
      <c r="B26" s="438"/>
      <c r="C26" s="438"/>
      <c r="D26" s="438"/>
      <c r="E26" s="438"/>
    </row>
    <row r="27" spans="1:5" ht="13.5" customHeight="1">
      <c r="A27" s="439" t="s">
        <v>285</v>
      </c>
      <c r="B27" s="539" t="s">
        <v>286</v>
      </c>
      <c r="C27" s="540"/>
      <c r="D27" s="540"/>
      <c r="E27" s="540"/>
    </row>
    <row r="28" spans="1:5" ht="12.75">
      <c r="A28" s="440" t="s">
        <v>257</v>
      </c>
      <c r="B28" s="541" t="s">
        <v>287</v>
      </c>
      <c r="C28" s="542"/>
      <c r="D28" s="542"/>
      <c r="E28" s="543"/>
    </row>
    <row r="29" spans="1:5" ht="12.75">
      <c r="A29" s="441" t="s">
        <v>137</v>
      </c>
      <c r="B29" s="541" t="s">
        <v>288</v>
      </c>
      <c r="C29" s="542"/>
      <c r="D29" s="542"/>
      <c r="E29" s="543"/>
    </row>
    <row r="30" spans="1:5" ht="12.75">
      <c r="A30" s="441" t="s">
        <v>245</v>
      </c>
      <c r="B30" s="541" t="s">
        <v>289</v>
      </c>
      <c r="C30" s="542"/>
      <c r="D30" s="542"/>
      <c r="E30" s="543"/>
    </row>
    <row r="31" spans="1:5" ht="12.75">
      <c r="A31" s="442" t="s">
        <v>259</v>
      </c>
      <c r="B31" s="541" t="s">
        <v>290</v>
      </c>
      <c r="C31" s="542"/>
      <c r="D31" s="542"/>
      <c r="E31" s="543"/>
    </row>
    <row r="32" spans="1:5" ht="24.75" customHeight="1">
      <c r="A32" s="441" t="s">
        <v>191</v>
      </c>
      <c r="B32" s="541" t="s">
        <v>291</v>
      </c>
      <c r="C32" s="542"/>
      <c r="D32" s="542"/>
      <c r="E32" s="543"/>
    </row>
    <row r="33" spans="1:5" ht="12.75">
      <c r="A33" s="441" t="s">
        <v>260</v>
      </c>
      <c r="B33" s="541" t="s">
        <v>292</v>
      </c>
      <c r="C33" s="542"/>
      <c r="D33" s="542"/>
      <c r="E33" s="543"/>
    </row>
    <row r="34" spans="1:10" ht="22.5" customHeight="1">
      <c r="A34" s="440" t="s">
        <v>293</v>
      </c>
      <c r="B34" s="541" t="s">
        <v>294</v>
      </c>
      <c r="C34" s="542"/>
      <c r="D34" s="542"/>
      <c r="E34" s="543"/>
      <c r="G34" s="544"/>
      <c r="H34" s="545"/>
      <c r="I34" s="545"/>
      <c r="J34" s="545"/>
    </row>
    <row r="35" spans="1:5" ht="12.75">
      <c r="A35" s="441" t="s">
        <v>295</v>
      </c>
      <c r="B35" s="541" t="s">
        <v>296</v>
      </c>
      <c r="C35" s="542"/>
      <c r="D35" s="542"/>
      <c r="E35" s="543"/>
    </row>
    <row r="36" spans="1:5" ht="12.75">
      <c r="A36" s="441" t="s">
        <v>175</v>
      </c>
      <c r="B36" s="541" t="s">
        <v>297</v>
      </c>
      <c r="C36" s="542"/>
      <c r="D36" s="542"/>
      <c r="E36" s="543"/>
    </row>
    <row r="37" spans="1:5" ht="13.5" customHeight="1">
      <c r="A37" s="441" t="s">
        <v>176</v>
      </c>
      <c r="B37" s="541" t="s">
        <v>298</v>
      </c>
      <c r="C37" s="542"/>
      <c r="D37" s="542"/>
      <c r="E37" s="543"/>
    </row>
    <row r="38" spans="1:5" ht="13.5" customHeight="1">
      <c r="A38" s="440" t="s">
        <v>299</v>
      </c>
      <c r="B38" s="541" t="s">
        <v>300</v>
      </c>
      <c r="C38" s="542"/>
      <c r="D38" s="542"/>
      <c r="E38" s="543"/>
    </row>
    <row r="39" spans="1:5" ht="52.5" customHeight="1">
      <c r="A39" s="440" t="s">
        <v>301</v>
      </c>
      <c r="B39" s="546" t="s">
        <v>302</v>
      </c>
      <c r="C39" s="547"/>
      <c r="D39" s="547"/>
      <c r="E39" s="548"/>
    </row>
    <row r="40" spans="1:5" ht="25.5" customHeight="1">
      <c r="A40" s="443" t="s">
        <v>303</v>
      </c>
      <c r="B40" s="541" t="s">
        <v>304</v>
      </c>
      <c r="C40" s="542"/>
      <c r="D40" s="542"/>
      <c r="E40" s="543"/>
    </row>
    <row r="41" spans="1:5" ht="12.75">
      <c r="A41" s="443" t="s">
        <v>247</v>
      </c>
      <c r="B41" s="541" t="s">
        <v>305</v>
      </c>
      <c r="C41" s="542"/>
      <c r="D41" s="542"/>
      <c r="E41" s="543"/>
    </row>
    <row r="42" spans="1:5" ht="10.5" customHeight="1">
      <c r="A42" s="360"/>
      <c r="B42" s="155"/>
      <c r="C42" s="155"/>
      <c r="D42" s="155"/>
      <c r="E42" s="155"/>
    </row>
    <row r="43" spans="1:5" ht="12.75">
      <c r="A43" s="444" t="s">
        <v>306</v>
      </c>
      <c r="B43" s="155"/>
      <c r="C43" s="155"/>
      <c r="D43" s="155"/>
      <c r="E43" s="155"/>
    </row>
    <row r="44" spans="1:5" ht="12.75">
      <c r="A44" s="444" t="s">
        <v>307</v>
      </c>
      <c r="B44" s="155"/>
      <c r="C44" s="155"/>
      <c r="D44" s="155"/>
      <c r="E44" s="155"/>
    </row>
    <row r="45" spans="1:5" ht="13.5" customHeight="1">
      <c r="A45" s="360"/>
      <c r="B45" s="155"/>
      <c r="C45" s="155"/>
      <c r="D45" s="155"/>
      <c r="E45" s="155"/>
    </row>
    <row r="46" spans="1:5" ht="13.5" customHeight="1">
      <c r="A46" s="538" t="s">
        <v>308</v>
      </c>
      <c r="B46" s="538"/>
      <c r="C46" s="538"/>
      <c r="D46" s="538"/>
      <c r="E46" s="538"/>
    </row>
    <row r="47" spans="1:5" ht="14.25">
      <c r="A47" s="445" t="s">
        <v>226</v>
      </c>
      <c r="B47" s="446"/>
      <c r="C47" s="446"/>
      <c r="D47" s="436"/>
      <c r="E47" s="436"/>
    </row>
    <row r="48" spans="1:5" ht="15">
      <c r="A48" s="550" t="s">
        <v>309</v>
      </c>
      <c r="B48" s="551"/>
      <c r="C48" s="551"/>
      <c r="D48" s="436"/>
      <c r="E48" s="436"/>
    </row>
    <row r="49" spans="1:5" ht="31.5" customHeight="1">
      <c r="A49" s="447"/>
      <c r="B49" s="448" t="s">
        <v>227</v>
      </c>
      <c r="C49" s="449" t="s">
        <v>21</v>
      </c>
      <c r="D49" s="448" t="s">
        <v>20</v>
      </c>
      <c r="E49" s="436"/>
    </row>
    <row r="50" spans="1:5" ht="15">
      <c r="A50" s="446"/>
      <c r="B50" s="450" t="s">
        <v>228</v>
      </c>
      <c r="C50" s="448">
        <v>5</v>
      </c>
      <c r="D50" s="448">
        <v>3</v>
      </c>
      <c r="E50" s="436"/>
    </row>
    <row r="51" spans="1:5" ht="15">
      <c r="A51" s="446"/>
      <c r="B51" s="450" t="s">
        <v>229</v>
      </c>
      <c r="C51" s="448">
        <v>5</v>
      </c>
      <c r="D51" s="448">
        <v>4</v>
      </c>
      <c r="E51" s="436"/>
    </row>
    <row r="52" spans="1:5" ht="15">
      <c r="A52" s="446"/>
      <c r="B52" s="450" t="s">
        <v>230</v>
      </c>
      <c r="C52" s="448">
        <v>15</v>
      </c>
      <c r="D52" s="448">
        <v>11</v>
      </c>
      <c r="E52" s="436"/>
    </row>
    <row r="53" spans="1:5" ht="15">
      <c r="A53" s="446"/>
      <c r="B53" s="450" t="s">
        <v>231</v>
      </c>
      <c r="C53" s="448">
        <v>23</v>
      </c>
      <c r="D53" s="448">
        <v>23</v>
      </c>
      <c r="E53" s="436"/>
    </row>
    <row r="54" spans="1:5" ht="15">
      <c r="A54" s="446"/>
      <c r="B54" s="450" t="s">
        <v>232</v>
      </c>
      <c r="C54" s="448">
        <v>28</v>
      </c>
      <c r="D54" s="448">
        <v>28</v>
      </c>
      <c r="E54" s="436"/>
    </row>
    <row r="55" spans="1:5" ht="15">
      <c r="A55" s="446"/>
      <c r="B55" s="450" t="s">
        <v>233</v>
      </c>
      <c r="C55" s="448">
        <v>40</v>
      </c>
      <c r="D55" s="448">
        <v>35</v>
      </c>
      <c r="E55" s="436"/>
    </row>
    <row r="56" spans="1:5" ht="15">
      <c r="A56" s="446"/>
      <c r="B56" s="450" t="s">
        <v>234</v>
      </c>
      <c r="C56" s="448">
        <v>45</v>
      </c>
      <c r="D56" s="448">
        <v>42</v>
      </c>
      <c r="E56" s="436"/>
    </row>
    <row r="57" spans="1:5" ht="15">
      <c r="A57" s="446"/>
      <c r="B57" s="450" t="s">
        <v>235</v>
      </c>
      <c r="C57" s="448">
        <v>50</v>
      </c>
      <c r="D57" s="448">
        <v>48</v>
      </c>
      <c r="E57" s="436"/>
    </row>
    <row r="58" spans="1:5" ht="14.25">
      <c r="A58" s="445"/>
      <c r="B58" s="446"/>
      <c r="C58" s="446"/>
      <c r="D58" s="436"/>
      <c r="E58" s="436"/>
    </row>
    <row r="59" spans="1:5" ht="14.25">
      <c r="A59" s="549" t="s">
        <v>236</v>
      </c>
      <c r="B59" s="536"/>
      <c r="C59" s="536"/>
      <c r="D59" s="536"/>
      <c r="E59" s="436"/>
    </row>
    <row r="60" spans="1:5" ht="30" customHeight="1">
      <c r="A60" s="549" t="s">
        <v>310</v>
      </c>
      <c r="B60" s="536"/>
      <c r="C60" s="536"/>
      <c r="D60" s="536"/>
      <c r="E60" s="536"/>
    </row>
    <row r="61" spans="1:5" ht="30">
      <c r="A61" s="446"/>
      <c r="B61" s="451"/>
      <c r="C61" s="452" t="s">
        <v>21</v>
      </c>
      <c r="D61" s="452" t="s">
        <v>20</v>
      </c>
      <c r="E61" s="436"/>
    </row>
    <row r="62" spans="1:5" ht="18.75" customHeight="1">
      <c r="A62" s="446"/>
      <c r="B62" s="451" t="s">
        <v>237</v>
      </c>
      <c r="C62" s="452">
        <v>30</v>
      </c>
      <c r="D62" s="452">
        <v>26</v>
      </c>
      <c r="E62" s="436"/>
    </row>
    <row r="63" spans="1:5" ht="14.25">
      <c r="A63" s="453"/>
      <c r="B63" s="446"/>
      <c r="C63" s="446"/>
      <c r="D63" s="436"/>
      <c r="E63" s="436"/>
    </row>
    <row r="64" spans="1:5" ht="14.25">
      <c r="A64" s="549" t="s">
        <v>311</v>
      </c>
      <c r="B64" s="536"/>
      <c r="C64" s="536"/>
      <c r="D64" s="536"/>
      <c r="E64" s="436"/>
    </row>
    <row r="65" spans="1:5" ht="15" customHeight="1">
      <c r="A65" s="549" t="s">
        <v>312</v>
      </c>
      <c r="B65" s="536"/>
      <c r="C65" s="536"/>
      <c r="D65" s="536"/>
      <c r="E65" s="536"/>
    </row>
    <row r="66" spans="1:5" ht="15">
      <c r="A66" s="454"/>
      <c r="B66" s="446"/>
      <c r="C66" s="446"/>
      <c r="D66" s="436"/>
      <c r="E66" s="436"/>
    </row>
    <row r="67" spans="1:5" ht="14.25">
      <c r="A67" s="445" t="s">
        <v>238</v>
      </c>
      <c r="B67" s="446"/>
      <c r="C67" s="446"/>
      <c r="D67" s="436"/>
      <c r="E67" s="436"/>
    </row>
    <row r="68" spans="1:5" ht="12.75" customHeight="1">
      <c r="A68" s="549" t="s">
        <v>313</v>
      </c>
      <c r="B68" s="536"/>
      <c r="C68" s="536"/>
      <c r="D68" s="536"/>
      <c r="E68" s="436"/>
    </row>
    <row r="69" spans="1:5" ht="9" customHeight="1">
      <c r="A69" s="455"/>
      <c r="B69" s="446"/>
      <c r="C69" s="446"/>
      <c r="D69" s="436"/>
      <c r="E69" s="436"/>
    </row>
    <row r="70" spans="1:5" ht="14.25">
      <c r="A70" s="453" t="s">
        <v>239</v>
      </c>
      <c r="B70" s="446"/>
      <c r="C70" s="446"/>
      <c r="D70" s="436"/>
      <c r="E70" s="436"/>
    </row>
    <row r="71" spans="1:5" ht="15">
      <c r="A71" s="453" t="s">
        <v>314</v>
      </c>
      <c r="B71" s="446"/>
      <c r="C71" s="446"/>
      <c r="D71" s="436"/>
      <c r="E71" s="436"/>
    </row>
    <row r="72" spans="1:5" ht="30">
      <c r="A72" s="446"/>
      <c r="B72" s="451" t="s">
        <v>240</v>
      </c>
      <c r="C72" s="452" t="s">
        <v>21</v>
      </c>
      <c r="D72" s="452" t="s">
        <v>20</v>
      </c>
      <c r="E72" s="436"/>
    </row>
    <row r="73" spans="1:5" ht="15">
      <c r="A73" s="446"/>
      <c r="B73" s="456" t="s">
        <v>228</v>
      </c>
      <c r="C73" s="452">
        <v>4</v>
      </c>
      <c r="D73" s="449">
        <v>5</v>
      </c>
      <c r="E73" s="436"/>
    </row>
    <row r="74" spans="1:5" ht="15">
      <c r="A74" s="446"/>
      <c r="B74" s="456" t="s">
        <v>229</v>
      </c>
      <c r="C74" s="452">
        <v>6</v>
      </c>
      <c r="D74" s="449">
        <v>6</v>
      </c>
      <c r="E74" s="436"/>
    </row>
    <row r="75" spans="1:5" ht="15">
      <c r="A75" s="446"/>
      <c r="B75" s="456" t="s">
        <v>230</v>
      </c>
      <c r="C75" s="452">
        <v>9</v>
      </c>
      <c r="D75" s="449">
        <v>9</v>
      </c>
      <c r="E75" s="436"/>
    </row>
    <row r="76" spans="1:5" ht="15">
      <c r="A76" s="446"/>
      <c r="B76" s="456" t="s">
        <v>231</v>
      </c>
      <c r="C76" s="452">
        <v>10</v>
      </c>
      <c r="D76" s="449">
        <v>14</v>
      </c>
      <c r="E76" s="436"/>
    </row>
    <row r="77" spans="1:5" ht="15">
      <c r="A77" s="446"/>
      <c r="B77" s="456" t="s">
        <v>232</v>
      </c>
      <c r="C77" s="452">
        <v>20</v>
      </c>
      <c r="D77" s="449">
        <v>22</v>
      </c>
      <c r="E77" s="436"/>
    </row>
    <row r="78" spans="1:5" ht="15">
      <c r="A78" s="446"/>
      <c r="B78" s="456" t="s">
        <v>233</v>
      </c>
      <c r="C78" s="452">
        <v>28</v>
      </c>
      <c r="D78" s="449">
        <v>34</v>
      </c>
      <c r="E78" s="436"/>
    </row>
    <row r="79" spans="1:5" ht="15">
      <c r="A79" s="446"/>
      <c r="B79" s="456" t="s">
        <v>234</v>
      </c>
      <c r="C79" s="452">
        <v>70</v>
      </c>
      <c r="D79" s="449">
        <v>76</v>
      </c>
      <c r="E79" s="436"/>
    </row>
    <row r="80" spans="1:5" ht="15">
      <c r="A80" s="446"/>
      <c r="B80" s="456" t="s">
        <v>235</v>
      </c>
      <c r="C80" s="452">
        <v>120</v>
      </c>
      <c r="D80" s="449">
        <v>198</v>
      </c>
      <c r="E80" s="436"/>
    </row>
    <row r="81" spans="1:5" ht="7.5" customHeight="1">
      <c r="A81" s="454"/>
      <c r="B81" s="446"/>
      <c r="C81" s="446"/>
      <c r="D81" s="436"/>
      <c r="E81" s="436"/>
    </row>
    <row r="82" spans="1:5" ht="14.25">
      <c r="A82" s="445" t="s">
        <v>241</v>
      </c>
      <c r="B82" s="446"/>
      <c r="C82" s="446"/>
      <c r="D82" s="436"/>
      <c r="E82" s="436"/>
    </row>
    <row r="83" spans="1:5" ht="15">
      <c r="A83" s="549" t="s">
        <v>315</v>
      </c>
      <c r="B83" s="536"/>
      <c r="C83" s="536"/>
      <c r="D83" s="536"/>
      <c r="E83" s="436"/>
    </row>
    <row r="84" spans="1:5" ht="30">
      <c r="A84" s="446"/>
      <c r="B84" s="451" t="s">
        <v>240</v>
      </c>
      <c r="C84" s="452" t="s">
        <v>21</v>
      </c>
      <c r="D84" s="452" t="s">
        <v>20</v>
      </c>
      <c r="E84" s="436"/>
    </row>
    <row r="85" spans="1:5" ht="15">
      <c r="A85" s="446"/>
      <c r="B85" s="456" t="s">
        <v>228</v>
      </c>
      <c r="C85" s="452">
        <v>1</v>
      </c>
      <c r="D85" s="449">
        <v>1</v>
      </c>
      <c r="E85" s="436"/>
    </row>
    <row r="86" spans="1:5" ht="15">
      <c r="A86" s="446"/>
      <c r="B86" s="456" t="s">
        <v>229</v>
      </c>
      <c r="C86" s="452">
        <v>2</v>
      </c>
      <c r="D86" s="449">
        <v>1</v>
      </c>
      <c r="E86" s="436"/>
    </row>
    <row r="87" spans="1:5" ht="15">
      <c r="A87" s="446"/>
      <c r="B87" s="456" t="s">
        <v>230</v>
      </c>
      <c r="C87" s="452">
        <v>2</v>
      </c>
      <c r="D87" s="449">
        <v>2</v>
      </c>
      <c r="E87" s="436"/>
    </row>
    <row r="88" spans="1:5" ht="15">
      <c r="A88" s="446"/>
      <c r="B88" s="456" t="s">
        <v>231</v>
      </c>
      <c r="C88" s="452">
        <v>3</v>
      </c>
      <c r="D88" s="449">
        <v>3</v>
      </c>
      <c r="E88" s="436"/>
    </row>
    <row r="89" spans="1:5" ht="15">
      <c r="A89" s="446"/>
      <c r="B89" s="456" t="s">
        <v>232</v>
      </c>
      <c r="C89" s="452">
        <v>5</v>
      </c>
      <c r="D89" s="449">
        <v>5</v>
      </c>
      <c r="E89" s="436"/>
    </row>
    <row r="90" spans="1:5" ht="15">
      <c r="A90" s="446"/>
      <c r="B90" s="456" t="s">
        <v>233</v>
      </c>
      <c r="C90" s="452">
        <v>10</v>
      </c>
      <c r="D90" s="449">
        <v>8</v>
      </c>
      <c r="E90" s="436"/>
    </row>
    <row r="91" spans="1:5" ht="15">
      <c r="A91" s="446"/>
      <c r="B91" s="456" t="s">
        <v>234</v>
      </c>
      <c r="C91" s="452">
        <v>15</v>
      </c>
      <c r="D91" s="449">
        <v>19</v>
      </c>
      <c r="E91" s="436"/>
    </row>
    <row r="92" spans="1:5" ht="15">
      <c r="A92" s="446"/>
      <c r="B92" s="456" t="s">
        <v>235</v>
      </c>
      <c r="C92" s="452">
        <v>20</v>
      </c>
      <c r="D92" s="449">
        <v>36</v>
      </c>
      <c r="E92" s="436"/>
    </row>
    <row r="93" spans="1:5" ht="9" customHeight="1">
      <c r="A93" s="445"/>
      <c r="B93" s="446"/>
      <c r="C93" s="446"/>
      <c r="D93" s="436"/>
      <c r="E93" s="436"/>
    </row>
    <row r="94" spans="1:5" ht="14.25">
      <c r="A94" s="445" t="s">
        <v>242</v>
      </c>
      <c r="B94" s="446"/>
      <c r="C94" s="446"/>
      <c r="D94" s="436"/>
      <c r="E94" s="436"/>
    </row>
    <row r="95" spans="1:5" ht="15">
      <c r="A95" s="549" t="s">
        <v>316</v>
      </c>
      <c r="B95" s="536"/>
      <c r="C95" s="536"/>
      <c r="D95" s="536"/>
      <c r="E95" s="436"/>
    </row>
    <row r="96" spans="1:5" ht="9" customHeight="1">
      <c r="A96" s="455"/>
      <c r="B96" s="446"/>
      <c r="C96" s="446"/>
      <c r="D96" s="436"/>
      <c r="E96" s="436"/>
    </row>
    <row r="97" spans="1:5" ht="14.25">
      <c r="A97" s="445" t="s">
        <v>243</v>
      </c>
      <c r="B97" s="446"/>
      <c r="C97" s="446"/>
      <c r="D97" s="436"/>
      <c r="E97" s="436"/>
    </row>
    <row r="98" spans="1:5" ht="15">
      <c r="A98" s="549" t="s">
        <v>317</v>
      </c>
      <c r="B98" s="536"/>
      <c r="C98" s="536"/>
      <c r="D98" s="536"/>
      <c r="E98" s="436"/>
    </row>
    <row r="99" spans="1:5" ht="18.75">
      <c r="A99" s="218"/>
      <c r="D99" s="217"/>
      <c r="E99" s="217"/>
    </row>
    <row r="100" spans="1:5" ht="12.75">
      <c r="A100" s="217"/>
      <c r="B100" s="217"/>
      <c r="C100" s="217"/>
      <c r="D100" s="217"/>
      <c r="E100" s="217"/>
    </row>
    <row r="101" spans="1:5" ht="12.75">
      <c r="A101" s="217"/>
      <c r="B101" s="217"/>
      <c r="C101" s="217"/>
      <c r="D101" s="217"/>
      <c r="E101" s="217"/>
    </row>
    <row r="102" spans="1:5" ht="12.75">
      <c r="A102" s="217"/>
      <c r="B102" s="217"/>
      <c r="C102" s="217"/>
      <c r="D102" s="217"/>
      <c r="E102" s="217"/>
    </row>
    <row r="103" spans="1:5" ht="12.75">
      <c r="A103" s="217"/>
      <c r="B103" s="217"/>
      <c r="C103" s="217"/>
      <c r="D103" s="217"/>
      <c r="E103" s="217"/>
    </row>
    <row r="104" spans="1:5" ht="12.75">
      <c r="A104" s="217"/>
      <c r="B104" s="217"/>
      <c r="C104" s="217"/>
      <c r="D104" s="217"/>
      <c r="E104" s="217"/>
    </row>
    <row r="105" spans="1:5" ht="12.75">
      <c r="A105" s="217"/>
      <c r="B105" s="217"/>
      <c r="C105" s="217"/>
      <c r="D105" s="217"/>
      <c r="E105" s="217"/>
    </row>
    <row r="106" spans="1:5" ht="12.75">
      <c r="A106" s="217"/>
      <c r="B106" s="217"/>
      <c r="C106" s="217"/>
      <c r="D106" s="217"/>
      <c r="E106" s="217"/>
    </row>
    <row r="107" spans="1:5" ht="12.75">
      <c r="A107" s="217"/>
      <c r="B107" s="217"/>
      <c r="C107" s="217"/>
      <c r="D107" s="217"/>
      <c r="E107" s="217"/>
    </row>
    <row r="108" spans="1:5" ht="12.75">
      <c r="A108" s="217"/>
      <c r="B108" s="217"/>
      <c r="C108" s="217"/>
      <c r="D108" s="217"/>
      <c r="E108" s="217"/>
    </row>
    <row r="109" spans="1:5" ht="12.75">
      <c r="A109" s="217"/>
      <c r="B109" s="217"/>
      <c r="C109" s="217"/>
      <c r="D109" s="217"/>
      <c r="E109" s="217"/>
    </row>
    <row r="110" spans="1:5" ht="12.75">
      <c r="A110" s="217"/>
      <c r="B110" s="217"/>
      <c r="C110" s="217"/>
      <c r="D110" s="217"/>
      <c r="E110" s="217"/>
    </row>
    <row r="111" spans="1:5" ht="12.75">
      <c r="A111" s="217"/>
      <c r="B111" s="217"/>
      <c r="C111" s="217"/>
      <c r="D111" s="217"/>
      <c r="E111" s="217"/>
    </row>
    <row r="112" spans="1:5" ht="12.75">
      <c r="A112" s="217"/>
      <c r="B112" s="217"/>
      <c r="C112" s="217"/>
      <c r="D112" s="217"/>
      <c r="E112" s="217"/>
    </row>
  </sheetData>
  <sheetProtection password="D024" sheet="1"/>
  <mergeCells count="40">
    <mergeCell ref="A68:D68"/>
    <mergeCell ref="A83:D83"/>
    <mergeCell ref="A95:D95"/>
    <mergeCell ref="A98:D98"/>
    <mergeCell ref="A46:E46"/>
    <mergeCell ref="A48:C48"/>
    <mergeCell ref="A59:D59"/>
    <mergeCell ref="A60:E60"/>
    <mergeCell ref="A64:D64"/>
    <mergeCell ref="A65:E65"/>
    <mergeCell ref="B36:E36"/>
    <mergeCell ref="B37:E37"/>
    <mergeCell ref="B38:E38"/>
    <mergeCell ref="B39:E39"/>
    <mergeCell ref="B40:E40"/>
    <mergeCell ref="B41:E41"/>
    <mergeCell ref="B31:E31"/>
    <mergeCell ref="B32:E32"/>
    <mergeCell ref="B33:E33"/>
    <mergeCell ref="B34:E34"/>
    <mergeCell ref="G34:J34"/>
    <mergeCell ref="B35:E35"/>
    <mergeCell ref="A24:E24"/>
    <mergeCell ref="A25:E25"/>
    <mergeCell ref="B27:E27"/>
    <mergeCell ref="B28:E28"/>
    <mergeCell ref="B29:E29"/>
    <mergeCell ref="B30:E30"/>
    <mergeCell ref="A8:E8"/>
    <mergeCell ref="A11:E11"/>
    <mergeCell ref="A12:E12"/>
    <mergeCell ref="A16:E16"/>
    <mergeCell ref="A19:E19"/>
    <mergeCell ref="A22:E22"/>
    <mergeCell ref="A1:E1"/>
    <mergeCell ref="A2:E2"/>
    <mergeCell ref="A4:E4"/>
    <mergeCell ref="A5:E5"/>
    <mergeCell ref="A6:E6"/>
    <mergeCell ref="A7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>&amp;C&amp;A</oddHeader>
    <oddFooter>&amp;CStránka &amp;P</oddFooter>
  </headerFooter>
  <rowBreaks count="3" manualBreakCount="3">
    <brk id="23" max="4" man="1"/>
    <brk id="45" max="4" man="1"/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 Semrád</dc:creator>
  <cp:keywords/>
  <dc:description/>
  <cp:lastModifiedBy>Pobezalova</cp:lastModifiedBy>
  <cp:lastPrinted>2013-02-23T21:14:59Z</cp:lastPrinted>
  <dcterms:created xsi:type="dcterms:W3CDTF">2013-02-18T21:01:17Z</dcterms:created>
  <dcterms:modified xsi:type="dcterms:W3CDTF">2017-03-08T06:56:33Z</dcterms:modified>
  <cp:category/>
  <cp:version/>
  <cp:contentType/>
  <cp:contentStatus/>
</cp:coreProperties>
</file>